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/chart2.xml" ContentType="application/vnd.openxmlformats-officedocument.drawingml.char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8180" windowHeight="7935" firstSheet="1" activeTab="6"/>
  </bookViews>
  <sheets>
    <sheet name="анализ продаж " sheetId="4" r:id="rId1"/>
    <sheet name="премия" sheetId="1" r:id="rId2"/>
    <sheet name="квартплата" sheetId="2" r:id="rId3"/>
    <sheet name="Выручка от реализации" sheetId="3" r:id="rId4"/>
    <sheet name="ТУРОПЕРАТОР КЛЕОПАТРА" sheetId="6" r:id="rId5"/>
    <sheet name="Клеопатра 2" sheetId="7" r:id="rId6"/>
    <sheet name="Зарплата" sheetId="8" r:id="rId7"/>
    <sheet name="Покупки" sheetId="9" r:id="rId8"/>
    <sheet name="табель" sheetId="5" r:id="rId9"/>
    <sheet name="Оплата за обучение" sheetId="10" r:id="rId10"/>
    <sheet name="Определение затратпп Восход" sheetId="11" r:id="rId11"/>
    <sheet name="ЗАРПЛАТА ЗА ОКТЯБРЬ" sheetId="12" r:id="rId12"/>
  </sheets>
  <calcPr calcId="124519"/>
</workbook>
</file>

<file path=xl/calcChain.xml><?xml version="1.0" encoding="utf-8"?>
<calcChain xmlns="http://schemas.openxmlformats.org/spreadsheetml/2006/main">
  <c r="D4" i="12"/>
  <c r="H4" i="11" l="1"/>
  <c r="H5"/>
  <c r="H6"/>
  <c r="H7"/>
  <c r="H8"/>
  <c r="H9"/>
  <c r="H3"/>
  <c r="G9"/>
  <c r="G4"/>
  <c r="G5"/>
  <c r="G6"/>
  <c r="G7"/>
  <c r="G8"/>
  <c r="G3"/>
  <c r="D8"/>
  <c r="E8"/>
  <c r="F8"/>
  <c r="C8"/>
  <c r="E4"/>
  <c r="F4" s="1"/>
  <c r="D4"/>
  <c r="F7" i="10"/>
  <c r="F8"/>
  <c r="F9"/>
  <c r="F6"/>
  <c r="E7"/>
  <c r="E8"/>
  <c r="E9"/>
  <c r="E6"/>
  <c r="D7"/>
  <c r="D8"/>
  <c r="D9"/>
  <c r="D6"/>
  <c r="C7"/>
  <c r="C8"/>
  <c r="C9"/>
  <c r="C6"/>
  <c r="B7"/>
  <c r="B8"/>
  <c r="B9"/>
  <c r="B6"/>
  <c r="S4" i="5"/>
  <c r="S5"/>
  <c r="S6"/>
  <c r="S3"/>
  <c r="R4"/>
  <c r="R5"/>
  <c r="R6"/>
  <c r="R3"/>
  <c r="Q4"/>
  <c r="Q5"/>
  <c r="Q6"/>
  <c r="Q3"/>
  <c r="I5" i="8"/>
  <c r="I6"/>
  <c r="I7"/>
  <c r="I8"/>
  <c r="I9"/>
  <c r="I10"/>
  <c r="I11"/>
  <c r="I12"/>
  <c r="I13"/>
  <c r="I14"/>
  <c r="I15"/>
  <c r="I16"/>
  <c r="I17"/>
  <c r="I18"/>
  <c r="I19"/>
  <c r="I20"/>
  <c r="I21"/>
  <c r="I22"/>
  <c r="I23"/>
  <c r="I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M11" i="9"/>
  <c r="L8"/>
  <c r="L9"/>
  <c r="L7"/>
  <c r="D4" i="8"/>
  <c r="D10" i="7"/>
  <c r="C10"/>
  <c r="B10"/>
  <c r="D9" i="6"/>
  <c r="C9"/>
  <c r="B9"/>
  <c r="G13" i="4"/>
  <c r="G9"/>
  <c r="G10"/>
  <c r="G11"/>
  <c r="G12"/>
  <c r="G8"/>
  <c r="F13"/>
  <c r="F9"/>
  <c r="F10"/>
  <c r="F11"/>
  <c r="F12"/>
  <c r="F8"/>
  <c r="D9"/>
  <c r="D10"/>
  <c r="D11"/>
  <c r="D12"/>
  <c r="D8"/>
  <c r="H6" i="3"/>
  <c r="H7"/>
  <c r="H8"/>
  <c r="H9"/>
  <c r="H10"/>
  <c r="H11"/>
  <c r="H12"/>
  <c r="H13"/>
  <c r="H5"/>
  <c r="F6"/>
  <c r="F7"/>
  <c r="F8"/>
  <c r="F9"/>
  <c r="F10"/>
  <c r="F11"/>
  <c r="F12"/>
  <c r="F13"/>
  <c r="F5"/>
  <c r="D6"/>
  <c r="D7"/>
  <c r="D8"/>
  <c r="D9"/>
  <c r="D10"/>
  <c r="D11"/>
  <c r="D12"/>
  <c r="D13"/>
  <c r="D5"/>
  <c r="L10" i="9" l="1"/>
  <c r="F4" i="8"/>
</calcChain>
</file>

<file path=xl/comments1.xml><?xml version="1.0" encoding="utf-8"?>
<comments xmlns="http://schemas.openxmlformats.org/spreadsheetml/2006/main">
  <authors>
    <author>USER</author>
  </authors>
  <commentList>
    <comment ref="F2" authorId="0">
      <text>
        <r>
          <rPr>
            <b/>
            <sz val="9"/>
            <color indexed="81"/>
            <rFont val="Tahoma"/>
            <charset val="1"/>
          </rPr>
          <t>USER:</t>
        </r>
        <r>
          <rPr>
            <sz val="9"/>
            <color indexed="81"/>
            <rFont val="Tahoma"/>
            <charset val="1"/>
          </rPr>
          <t xml:space="preserve">
Если оклад + премия + уральские меньше 5000 то 1000</t>
        </r>
      </text>
    </comment>
  </commentList>
</comments>
</file>

<file path=xl/sharedStrings.xml><?xml version="1.0" encoding="utf-8"?>
<sst xmlns="http://schemas.openxmlformats.org/spreadsheetml/2006/main" count="242" uniqueCount="159">
  <si>
    <t>Ф.И.О</t>
  </si>
  <si>
    <t>январь</t>
  </si>
  <si>
    <t>Размер премии в I квартале 2014</t>
  </si>
  <si>
    <t>февраль</t>
  </si>
  <si>
    <t>март</t>
  </si>
  <si>
    <t>Сумма премии за I кв.</t>
  </si>
  <si>
    <t>Средний размер премии за месяц</t>
  </si>
  <si>
    <t>Новикова</t>
  </si>
  <si>
    <t>Орлова</t>
  </si>
  <si>
    <t>Романова</t>
  </si>
  <si>
    <t>Итого</t>
  </si>
  <si>
    <t>Минимальная премия</t>
  </si>
  <si>
    <t>Максимальная премия</t>
  </si>
  <si>
    <t>Наименование</t>
  </si>
  <si>
    <t>№ п/п</t>
  </si>
  <si>
    <t>Курс валюты</t>
  </si>
  <si>
    <t>Дата</t>
  </si>
  <si>
    <t xml:space="preserve">Продажа процессов </t>
  </si>
  <si>
    <t>АНАЛИЗ ОБЪЕМА ПРОДАЖ ЗА ДЕНЬ</t>
  </si>
  <si>
    <t xml:space="preserve">Налог </t>
  </si>
  <si>
    <t>Группа товаров</t>
  </si>
  <si>
    <t>Выручка</t>
  </si>
  <si>
    <t>Налог</t>
  </si>
  <si>
    <t>Соки</t>
  </si>
  <si>
    <t>Шоколад</t>
  </si>
  <si>
    <t>Игрушки</t>
  </si>
  <si>
    <t>Яблочный</t>
  </si>
  <si>
    <t>Сливовый</t>
  </si>
  <si>
    <t>Томатный</t>
  </si>
  <si>
    <t>Марс</t>
  </si>
  <si>
    <t>Сникерс</t>
  </si>
  <si>
    <t>Твикс</t>
  </si>
  <si>
    <t>Конструктор</t>
  </si>
  <si>
    <t>Кубики</t>
  </si>
  <si>
    <t>Мяч</t>
  </si>
  <si>
    <t>в</t>
  </si>
  <si>
    <t>Андреев</t>
  </si>
  <si>
    <t>Ф.И.О.</t>
  </si>
  <si>
    <t xml:space="preserve"> </t>
  </si>
  <si>
    <t>Цена в руб.</t>
  </si>
  <si>
    <t>Цена в USD</t>
  </si>
  <si>
    <t>Кол-во</t>
  </si>
  <si>
    <t>Стоимость в руб.</t>
  </si>
  <si>
    <t>Стоимость в  USD</t>
  </si>
  <si>
    <t>PENTIUM IV</t>
  </si>
  <si>
    <t>PENTIUM III</t>
  </si>
  <si>
    <t>CELERON</t>
  </si>
  <si>
    <t>ATHLON</t>
  </si>
  <si>
    <t>DURON</t>
  </si>
  <si>
    <t>Итого:</t>
  </si>
  <si>
    <t>ПРОДАЖА ПУТЕВОК ЗА ГОД</t>
  </si>
  <si>
    <t>НАПРАВЛЕНИЕ</t>
  </si>
  <si>
    <t>ПУТЕВКИ</t>
  </si>
  <si>
    <t>Скандинавия</t>
  </si>
  <si>
    <t>Египет</t>
  </si>
  <si>
    <t>Испания</t>
  </si>
  <si>
    <t>Турция</t>
  </si>
  <si>
    <t>Италия</t>
  </si>
  <si>
    <t>Франция</t>
  </si>
  <si>
    <t>ЗАРПЛАТА</t>
  </si>
  <si>
    <t>Оклад</t>
  </si>
  <si>
    <t>Премия</t>
  </si>
  <si>
    <t>Уральский</t>
  </si>
  <si>
    <t>Материальная помощь</t>
  </si>
  <si>
    <t>Начисление</t>
  </si>
  <si>
    <t>Андреева</t>
  </si>
  <si>
    <t>Афанасьева</t>
  </si>
  <si>
    <t>Васин</t>
  </si>
  <si>
    <t>Дроздов</t>
  </si>
  <si>
    <t>Дроздова</t>
  </si>
  <si>
    <t>Егоров</t>
  </si>
  <si>
    <t>Зимина</t>
  </si>
  <si>
    <t>Иванов</t>
  </si>
  <si>
    <t>Пушков</t>
  </si>
  <si>
    <t>Мельников</t>
  </si>
  <si>
    <t>Мирошник</t>
  </si>
  <si>
    <t>Петров</t>
  </si>
  <si>
    <t>Пугачева</t>
  </si>
  <si>
    <t>Пушкин</t>
  </si>
  <si>
    <t>Рахимов</t>
  </si>
  <si>
    <t>Савельев</t>
  </si>
  <si>
    <t>Сидоров</t>
  </si>
  <si>
    <t>Ширяев</t>
  </si>
  <si>
    <t>Шишкина</t>
  </si>
  <si>
    <t>Покупки (кому)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</si>
  <si>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</si>
  <si>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</si>
  <si>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</si>
  <si>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</si>
  <si>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</si>
  <si>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</si>
  <si>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</si>
  <si>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</si>
  <si>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</si>
  <si>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</si>
  <si>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Кошелек</t>
  </si>
  <si>
    <t>Себе</t>
  </si>
  <si>
    <t>Семье</t>
  </si>
  <si>
    <t>Подруге</t>
  </si>
  <si>
    <t>Детям</t>
  </si>
  <si>
    <t>Покупки</t>
  </si>
  <si>
    <t>Рабочий день</t>
  </si>
  <si>
    <t>Больничный</t>
  </si>
  <si>
    <t>Не посещал</t>
  </si>
  <si>
    <t>Табель посещаемости</t>
  </si>
  <si>
    <t>б</t>
  </si>
  <si>
    <t>н</t>
  </si>
  <si>
    <t>Оплата за обучение</t>
  </si>
  <si>
    <t>Оплата за день</t>
  </si>
  <si>
    <t>Оплата за больничный</t>
  </si>
  <si>
    <t>Удержано за пропуски</t>
  </si>
  <si>
    <t>Оплата за количество дней</t>
  </si>
  <si>
    <t>Оплата за кол-во больничных дней</t>
  </si>
  <si>
    <t>Удержано за кол-во пропусков</t>
  </si>
  <si>
    <t>Если пропустил &gt; "уволить"</t>
  </si>
  <si>
    <t>Итого к оплате</t>
  </si>
  <si>
    <t>Определение затрат предприятия ООО "ВОСХОД"</t>
  </si>
  <si>
    <t>№</t>
  </si>
  <si>
    <t>Затраты</t>
  </si>
  <si>
    <t>Январь</t>
  </si>
  <si>
    <t>Февраль</t>
  </si>
  <si>
    <t>Март</t>
  </si>
  <si>
    <t>Апрель</t>
  </si>
  <si>
    <t>За квартал</t>
  </si>
  <si>
    <t>Процент</t>
  </si>
  <si>
    <t>Электроэнергия</t>
  </si>
  <si>
    <t>Отопление</t>
  </si>
  <si>
    <t>Газ</t>
  </si>
  <si>
    <t>Вода</t>
  </si>
  <si>
    <t>Авария</t>
  </si>
  <si>
    <t>Прочие</t>
  </si>
  <si>
    <t>ИТОГО</t>
  </si>
  <si>
    <t>Затраты на отопление в мес</t>
  </si>
  <si>
    <t>Прочие затраты в мес</t>
  </si>
  <si>
    <t>СОЗДАНИЕ ЭЛЕКТРОННОЙ КНИГИ</t>
  </si>
  <si>
    <t>Табельный номер</t>
  </si>
  <si>
    <t>Оклад (руб.)</t>
  </si>
  <si>
    <t>Премия (руб.)</t>
  </si>
  <si>
    <t>Всего начислено (руб.)</t>
  </si>
  <si>
    <t>Удержания (руб)</t>
  </si>
  <si>
    <t>К выдаче (в руб.)</t>
  </si>
  <si>
    <t>Петров И.Л.</t>
  </si>
  <si>
    <t>Иванов И.Г.</t>
  </si>
  <si>
    <t>Степанов А.Ш.</t>
  </si>
  <si>
    <t>Шорохов С.М.</t>
  </si>
  <si>
    <t>Галкин В. Ж.</t>
  </si>
  <si>
    <t>Портнов М.Т.</t>
  </si>
  <si>
    <t>Орлов Н.Н.</t>
  </si>
  <si>
    <t>Степкина А.В.</t>
  </si>
  <si>
    <t>Жарова Г.А.</t>
  </si>
  <si>
    <t>Стольникова О.Д.</t>
  </si>
  <si>
    <t>Дрынкина С.С.</t>
  </si>
  <si>
    <t>Шпаро Н.Г.</t>
  </si>
  <si>
    <t>Шакшин Р.Н.</t>
  </si>
  <si>
    <t>Стелков Р.Х.</t>
  </si>
  <si>
    <t>Всего:</t>
  </si>
  <si>
    <t>Максимальный доход:</t>
  </si>
  <si>
    <t>Минимальный доход:</t>
  </si>
  <si>
    <t>Средний доход:</t>
  </si>
</sst>
</file>

<file path=xl/styles.xml><?xml version="1.0" encoding="utf-8"?>
<styleSheet xmlns="http://schemas.openxmlformats.org/spreadsheetml/2006/main">
  <numFmts count="2">
    <numFmt numFmtId="164" formatCode="#,##0&quot;р.&quot;"/>
    <numFmt numFmtId="165" formatCode="[$$-409]#,##0.00"/>
  </numFmts>
  <fonts count="4"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9" xfId="0" applyBorder="1"/>
    <xf numFmtId="14" fontId="0" fillId="0" borderId="0" xfId="0" applyNumberFormat="1"/>
    <xf numFmtId="0" fontId="0" fillId="0" borderId="1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9" xfId="0" applyBorder="1" applyAlignment="1">
      <alignment wrapText="1"/>
    </xf>
    <xf numFmtId="9" fontId="0" fillId="0" borderId="0" xfId="0" applyNumberFormat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9" fontId="1" fillId="0" borderId="1" xfId="0" applyNumberFormat="1" applyFont="1" applyBorder="1"/>
    <xf numFmtId="4" fontId="0" fillId="0" borderId="1" xfId="0" applyNumberFormat="1" applyBorder="1"/>
    <xf numFmtId="3" fontId="0" fillId="0" borderId="1" xfId="0" applyNumberFormat="1" applyBorder="1"/>
    <xf numFmtId="164" fontId="0" fillId="0" borderId="1" xfId="0" applyNumberFormat="1" applyBorder="1"/>
    <xf numFmtId="165" fontId="0" fillId="0" borderId="1" xfId="0" applyNumberFormat="1" applyBorder="1"/>
    <xf numFmtId="0" fontId="0" fillId="0" borderId="1" xfId="0" applyBorder="1" applyAlignment="1">
      <alignment horizontal="center" shrinkToFit="1"/>
    </xf>
    <xf numFmtId="0" fontId="0" fillId="2" borderId="1" xfId="0" applyFill="1" applyBorder="1" applyAlignment="1">
      <alignment horizontal="center"/>
    </xf>
    <xf numFmtId="2" fontId="0" fillId="0" borderId="1" xfId="0" applyNumberFormat="1" applyBorder="1"/>
    <xf numFmtId="9" fontId="0" fillId="0" borderId="1" xfId="0" applyNumberFormat="1" applyBorder="1"/>
    <xf numFmtId="0" fontId="0" fillId="0" borderId="0" xfId="0" applyAlignment="1">
      <alignment horizontal="center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2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5" xfId="0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</cellXfs>
  <cellStyles count="1">
    <cellStyle name="Обычный" xfId="0" builtinId="0"/>
  </cellStyles>
  <dxfs count="11">
    <dxf>
      <fill>
        <patternFill>
          <bgColor rgb="FF7030A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7030A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42"/>
  <c:chart>
    <c:title>
      <c:tx>
        <c:rich>
          <a:bodyPr/>
          <a:lstStyle/>
          <a:p>
            <a:pPr>
              <a:defRPr/>
            </a:pPr>
            <a:r>
              <a:rPr lang="ru-RU" b="1" cap="all" spc="0">
                <a:ln w="9000" cmpd="sng">
                  <a:solidFill>
                    <a:schemeClr val="accent4">
                      <a:shade val="50000"/>
                      <a:satMod val="120000"/>
                    </a:schemeClr>
                  </a:solidFill>
                  <a:prstDash val="solid"/>
                </a:ln>
                <a:gradFill>
                  <a:gsLst>
                    <a:gs pos="0">
                      <a:schemeClr val="accent4">
                        <a:shade val="20000"/>
                        <a:satMod val="245000"/>
                      </a:schemeClr>
                    </a:gs>
                    <a:gs pos="43000">
                      <a:schemeClr val="accent4">
                        <a:satMod val="255000"/>
                      </a:schemeClr>
                    </a:gs>
                    <a:gs pos="48000">
                      <a:schemeClr val="accent4">
                        <a:shade val="85000"/>
                        <a:satMod val="255000"/>
                      </a:schemeClr>
                    </a:gs>
                    <a:gs pos="100000">
                      <a:schemeClr val="accent4">
                        <a:shade val="20000"/>
                        <a:satMod val="245000"/>
                      </a:schemeClr>
                    </a:gs>
                  </a:gsLst>
                  <a:lin ang="5400000"/>
                </a:gradFill>
                <a:effectLst>
                  <a:reflection blurRad="12700" stA="28000" endPos="45000" dist="1000" dir="5400000" sy="-100000" algn="bl" rotWithShape="0"/>
                </a:effectLst>
              </a:rPr>
              <a:t>Анализ объема продаж за день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0"/>
          <c:y val="0.10149942329873125"/>
          <c:w val="0.7380430883639546"/>
          <c:h val="0.89850057670126837"/>
        </c:manualLayout>
      </c:layout>
      <c:pie3DChart>
        <c:varyColors val="1"/>
        <c:ser>
          <c:idx val="0"/>
          <c:order val="0"/>
          <c:explosion val="20"/>
          <c:dLbls>
            <c:dLbl>
              <c:idx val="0"/>
              <c:layout>
                <c:manualLayout>
                  <c:x val="0.36944444444444446"/>
                  <c:y val="-4.6296296296296294E-3"/>
                </c:manualLayout>
              </c:layout>
              <c:dLblPos val="inEnd"/>
              <c:showPercent val="1"/>
            </c:dLbl>
            <c:dLbl>
              <c:idx val="1"/>
              <c:layout>
                <c:manualLayout>
                  <c:x val="0.18055555555555544"/>
                  <c:y val="-9.2592592592592587E-3"/>
                </c:manualLayout>
              </c:layout>
              <c:dLblPos val="inEnd"/>
              <c:showPercent val="1"/>
            </c:dLbl>
            <c:dLbl>
              <c:idx val="2"/>
              <c:layout>
                <c:manualLayout>
                  <c:x val="0.30402614415649198"/>
                  <c:y val="7.9911315433396912E-2"/>
                </c:manualLayout>
              </c:layout>
              <c:dLblPos val="inEnd"/>
              <c:showPercent val="1"/>
            </c:dLbl>
            <c:dLbl>
              <c:idx val="3"/>
              <c:layout>
                <c:manualLayout>
                  <c:x val="-3.3333333333333333E-2"/>
                  <c:y val="-0.20370370370370369"/>
                </c:manualLayout>
              </c:layout>
              <c:dLblPos val="inEnd"/>
              <c:showPercent val="1"/>
            </c:dLbl>
            <c:dLbl>
              <c:idx val="4"/>
              <c:layout>
                <c:manualLayout>
                  <c:x val="-0.17222222222222222"/>
                  <c:y val="-0.13425925925925927"/>
                </c:manualLayout>
              </c:layout>
              <c:dLblPos val="inEnd"/>
              <c:showPercent val="1"/>
            </c:dLbl>
            <c:txPr>
              <a:bodyPr/>
              <a:lstStyle/>
              <a:p>
                <a:pPr>
                  <a:defRPr b="1" cap="none" spc="0">
                    <a:ln w="12700">
                      <a:solidFill>
                        <a:schemeClr val="tx2">
                          <a:satMod val="155000"/>
                        </a:schemeClr>
                      </a:solidFill>
                      <a:prstDash val="solid"/>
                    </a:ln>
                    <a:solidFill>
                      <a:schemeClr val="bg2">
                        <a:tint val="85000"/>
                        <a:satMod val="155000"/>
                      </a:schemeClr>
                    </a:solidFill>
                    <a:effectLst>
                      <a:outerShdw blurRad="41275" dist="20320" dir="1800000" algn="tl" rotWithShape="0">
                        <a:srgbClr val="000000">
                          <a:alpha val="40000"/>
                        </a:srgbClr>
                      </a:outerShdw>
                    </a:effectLst>
                  </a:defRPr>
                </a:pPr>
                <a:endParaRPr lang="ru-RU"/>
              </a:p>
            </c:txPr>
            <c:dLblPos val="inEnd"/>
            <c:showPercent val="1"/>
            <c:showLeaderLines val="1"/>
          </c:dLbls>
          <c:cat>
            <c:strRef>
              <c:f>'анализ продаж '!$B$8:$B$12</c:f>
              <c:strCache>
                <c:ptCount val="5"/>
                <c:pt idx="0">
                  <c:v>PENTIUM IV</c:v>
                </c:pt>
                <c:pt idx="1">
                  <c:v>PENTIUM III</c:v>
                </c:pt>
                <c:pt idx="2">
                  <c:v>CELERON</c:v>
                </c:pt>
                <c:pt idx="3">
                  <c:v>ATHLON</c:v>
                </c:pt>
                <c:pt idx="4">
                  <c:v>DURON</c:v>
                </c:pt>
              </c:strCache>
            </c:strRef>
          </c:cat>
          <c:val>
            <c:numRef>
              <c:f>'анализ продаж '!$E$8:$E$12</c:f>
              <c:numCache>
                <c:formatCode>General</c:formatCode>
                <c:ptCount val="5"/>
                <c:pt idx="0">
                  <c:v>13</c:v>
                </c:pt>
                <c:pt idx="1">
                  <c:v>16</c:v>
                </c:pt>
                <c:pt idx="2">
                  <c:v>20</c:v>
                </c:pt>
                <c:pt idx="3">
                  <c:v>15</c:v>
                </c:pt>
                <c:pt idx="4">
                  <c:v>12</c:v>
                </c:pt>
              </c:numCache>
            </c:numRef>
          </c:val>
        </c:ser>
        <c:dLbls>
          <c:showVal val="1"/>
        </c:dLbls>
      </c:pie3DChart>
    </c:plotArea>
    <c:legend>
      <c:legendPos val="b"/>
      <c:layout/>
    </c:legend>
    <c:plotVisOnly val="1"/>
  </c:chart>
  <c:spPr>
    <a:gradFill flip="none" rotWithShape="1">
      <a:gsLst>
        <a:gs pos="0">
          <a:schemeClr val="accent1">
            <a:tint val="66000"/>
            <a:satMod val="160000"/>
          </a:schemeClr>
        </a:gs>
        <a:gs pos="50000">
          <a:schemeClr val="accent1">
            <a:tint val="44500"/>
            <a:satMod val="160000"/>
          </a:schemeClr>
        </a:gs>
        <a:gs pos="100000">
          <a:schemeClr val="accent1">
            <a:tint val="23500"/>
            <a:satMod val="160000"/>
          </a:schemeClr>
        </a:gs>
      </a:gsLst>
      <a:path path="circle">
        <a:fillToRect l="100000" b="100000"/>
      </a:path>
      <a:tileRect t="-100000" r="-100000"/>
    </a:gradFill>
    <a:ln w="38100" cap="flat" cmpd="sng" algn="ctr">
      <a:solidFill>
        <a:schemeClr val="lt1"/>
      </a:solidFill>
      <a:prstDash val="solid"/>
    </a:ln>
    <a:effectLst>
      <a:outerShdw blurRad="40000" dist="20000" dir="5400000" rotWithShape="0">
        <a:srgbClr val="000000">
          <a:alpha val="38000"/>
        </a:srgbClr>
      </a:outerShdw>
    </a:effectLst>
  </c:spPr>
  <c:txPr>
    <a:bodyPr/>
    <a:lstStyle/>
    <a:p>
      <a:pPr>
        <a:defRPr>
          <a:solidFill>
            <a:schemeClr val="lt1"/>
          </a:solidFill>
          <a:latin typeface="+mn-lt"/>
          <a:ea typeface="+mn-ea"/>
          <a:cs typeface="+mn-cs"/>
        </a:defRPr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Ведомость по заработной плате за июль</a:t>
            </a:r>
          </a:p>
        </c:rich>
      </c:tx>
      <c:layout/>
      <c:overlay val="1"/>
    </c:title>
    <c:view3D>
      <c:rAngAx val="1"/>
    </c:view3D>
    <c:plotArea>
      <c:layout/>
      <c:bar3DChart>
        <c:barDir val="col"/>
        <c:grouping val="stacked"/>
        <c:ser>
          <c:idx val="0"/>
          <c:order val="0"/>
          <c:cat>
            <c:strRef>
              <c:f>Зарплата!$B$6:$B$24</c:f>
              <c:strCache>
                <c:ptCount val="18"/>
                <c:pt idx="0">
                  <c:v>Васин</c:v>
                </c:pt>
                <c:pt idx="1">
                  <c:v>Дроздов</c:v>
                </c:pt>
                <c:pt idx="2">
                  <c:v>Дроздова</c:v>
                </c:pt>
                <c:pt idx="3">
                  <c:v>Егоров</c:v>
                </c:pt>
                <c:pt idx="4">
                  <c:v>Зимина</c:v>
                </c:pt>
                <c:pt idx="5">
                  <c:v>Зимина</c:v>
                </c:pt>
                <c:pt idx="6">
                  <c:v>Иванов</c:v>
                </c:pt>
                <c:pt idx="7">
                  <c:v>Пушков</c:v>
                </c:pt>
                <c:pt idx="8">
                  <c:v>Мельников</c:v>
                </c:pt>
                <c:pt idx="9">
                  <c:v>Мирошник</c:v>
                </c:pt>
                <c:pt idx="10">
                  <c:v>Петров</c:v>
                </c:pt>
                <c:pt idx="11">
                  <c:v>Пугачева</c:v>
                </c:pt>
                <c:pt idx="12">
                  <c:v>Пушкин</c:v>
                </c:pt>
                <c:pt idx="13">
                  <c:v>Рахимов</c:v>
                </c:pt>
                <c:pt idx="14">
                  <c:v>Савельев</c:v>
                </c:pt>
                <c:pt idx="15">
                  <c:v>Сидоров</c:v>
                </c:pt>
                <c:pt idx="16">
                  <c:v>Ширяев</c:v>
                </c:pt>
                <c:pt idx="17">
                  <c:v>Шишкина</c:v>
                </c:pt>
              </c:strCache>
            </c:strRef>
          </c:cat>
          <c:val>
            <c:numRef>
              <c:f>Зарплата!$C$6:$C$24</c:f>
              <c:numCache>
                <c:formatCode>#,##0</c:formatCode>
                <c:ptCount val="19"/>
                <c:pt idx="0">
                  <c:v>4500</c:v>
                </c:pt>
                <c:pt idx="1">
                  <c:v>8400</c:v>
                </c:pt>
                <c:pt idx="2">
                  <c:v>3250</c:v>
                </c:pt>
                <c:pt idx="3">
                  <c:v>6400</c:v>
                </c:pt>
                <c:pt idx="4">
                  <c:v>3420</c:v>
                </c:pt>
                <c:pt idx="5">
                  <c:v>10200</c:v>
                </c:pt>
                <c:pt idx="6">
                  <c:v>4000</c:v>
                </c:pt>
                <c:pt idx="7">
                  <c:v>3800</c:v>
                </c:pt>
                <c:pt idx="8">
                  <c:v>8500</c:v>
                </c:pt>
                <c:pt idx="9">
                  <c:v>9100</c:v>
                </c:pt>
                <c:pt idx="10">
                  <c:v>3500</c:v>
                </c:pt>
                <c:pt idx="11">
                  <c:v>9300</c:v>
                </c:pt>
                <c:pt idx="12">
                  <c:v>11000</c:v>
                </c:pt>
                <c:pt idx="13">
                  <c:v>6700</c:v>
                </c:pt>
                <c:pt idx="14">
                  <c:v>3000</c:v>
                </c:pt>
                <c:pt idx="15">
                  <c:v>6000</c:v>
                </c:pt>
                <c:pt idx="16">
                  <c:v>7400</c:v>
                </c:pt>
                <c:pt idx="17">
                  <c:v>5800</c:v>
                </c:pt>
              </c:numCache>
            </c:numRef>
          </c:val>
        </c:ser>
        <c:shape val="box"/>
        <c:axId val="71015808"/>
        <c:axId val="73337472"/>
        <c:axId val="0"/>
      </c:bar3DChart>
      <c:catAx>
        <c:axId val="710158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Ф.И.О.</a:t>
                </a:r>
              </a:p>
              <a:p>
                <a:pPr>
                  <a:defRPr/>
                </a:pPr>
                <a:endParaRPr lang="ru-RU"/>
              </a:p>
            </c:rich>
          </c:tx>
          <c:layout/>
        </c:title>
        <c:tickLblPos val="nextTo"/>
        <c:crossAx val="73337472"/>
        <c:crosses val="autoZero"/>
        <c:auto val="1"/>
        <c:lblAlgn val="ctr"/>
        <c:lblOffset val="100"/>
      </c:catAx>
      <c:valAx>
        <c:axId val="7333747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ru-RU"/>
                  <a:t>Оклад</a:t>
                </a:r>
              </a:p>
              <a:p>
                <a:pPr>
                  <a:defRPr/>
                </a:pPr>
                <a:endParaRPr lang="ru-RU"/>
              </a:p>
            </c:rich>
          </c:tx>
          <c:layout/>
        </c:title>
        <c:numFmt formatCode="#,##0" sourceLinked="1"/>
        <c:tickLblPos val="nextTo"/>
        <c:crossAx val="71015808"/>
        <c:crosses val="autoZero"/>
        <c:crossBetween val="between"/>
      </c:valAx>
    </c:plotArea>
    <c:plotVisOnly val="1"/>
  </c:chart>
  <c:spPr>
    <a:gradFill flip="none" rotWithShape="1">
      <a:gsLst>
        <a:gs pos="0">
          <a:srgbClr val="CCCCFF"/>
        </a:gs>
        <a:gs pos="17999">
          <a:srgbClr val="99CCFF"/>
        </a:gs>
        <a:gs pos="36000">
          <a:srgbClr val="9966FF"/>
        </a:gs>
        <a:gs pos="61000">
          <a:srgbClr val="CC99FF"/>
        </a:gs>
        <a:gs pos="82001">
          <a:srgbClr val="99CCFF"/>
        </a:gs>
        <a:gs pos="100000">
          <a:srgbClr val="CCCCFF"/>
        </a:gs>
      </a:gsLst>
      <a:lin ang="13500000" scaled="1"/>
      <a:tileRect/>
    </a:gra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13</xdr:row>
      <xdr:rowOff>142874</xdr:rowOff>
    </xdr:from>
    <xdr:to>
      <xdr:col>6</xdr:col>
      <xdr:colOff>361951</xdr:colOff>
      <xdr:row>28</xdr:row>
      <xdr:rowOff>28574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438151</xdr:colOff>
      <xdr:row>0</xdr:row>
      <xdr:rowOff>19050</xdr:rowOff>
    </xdr:from>
    <xdr:ext cx="5210174" cy="514350"/>
    <xdr:sp macro="" textlink="">
      <xdr:nvSpPr>
        <xdr:cNvPr id="2" name="Прямоугольник 1"/>
        <xdr:cNvSpPr/>
      </xdr:nvSpPr>
      <xdr:spPr>
        <a:xfrm>
          <a:off x="438151" y="19050"/>
          <a:ext cx="5210174" cy="514350"/>
        </a:xfrm>
        <a:prstGeom prst="rect">
          <a:avLst/>
        </a:prstGeom>
        <a:noFill/>
      </xdr:spPr>
      <xdr:txBody>
        <a:bodyPr wrap="none" lIns="91440" tIns="45720" rIns="91440" bIns="45720">
          <a:prstTxWarp prst="textChevronInverted">
            <a:avLst/>
          </a:prstTxWarp>
          <a:spAutoFit/>
          <a:scene3d>
            <a:camera prst="orthographicFront"/>
            <a:lightRig rig="flat" dir="t">
              <a:rot lat="0" lon="0" rev="18900000"/>
            </a:lightRig>
          </a:scene3d>
          <a:sp3d extrusionH="31750" contourW="6350" prstMaterial="powder">
            <a:bevelT w="19050" h="19050" prst="angle"/>
            <a:contourClr>
              <a:schemeClr val="accent3">
                <a:tint val="100000"/>
                <a:shade val="100000"/>
                <a:satMod val="100000"/>
                <a:hueMod val="100000"/>
              </a:schemeClr>
            </a:contourClr>
          </a:sp3d>
        </a:bodyPr>
        <a:lstStyle/>
        <a:p>
          <a:pPr algn="ctr"/>
          <a:r>
            <a:rPr lang="ru-RU" sz="3200" b="1" cap="none" spc="0">
              <a:ln/>
              <a:solidFill>
                <a:schemeClr val="accent3"/>
              </a:solidFill>
              <a:effectLst/>
            </a:rPr>
            <a:t>ВЫРУЧКА</a:t>
          </a:r>
          <a:r>
            <a:rPr lang="ru-RU" sz="3200" b="1" cap="none" spc="0" baseline="0">
              <a:ln/>
              <a:solidFill>
                <a:schemeClr val="accent3"/>
              </a:solidFill>
              <a:effectLst/>
            </a:rPr>
            <a:t> ОТ РЕАЛИЗАЦИИ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324972</xdr:colOff>
      <xdr:row>24</xdr:row>
      <xdr:rowOff>22411</xdr:rowOff>
    </xdr:from>
    <xdr:to>
      <xdr:col>8</xdr:col>
      <xdr:colOff>369795</xdr:colOff>
      <xdr:row>39</xdr:row>
      <xdr:rowOff>67234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3"/>
  <sheetViews>
    <sheetView topLeftCell="A6" workbookViewId="0">
      <selection activeCell="H19" sqref="H19"/>
    </sheetView>
  </sheetViews>
  <sheetFormatPr defaultRowHeight="15.75"/>
  <cols>
    <col min="2" max="2" width="13.125" customWidth="1"/>
    <col min="3" max="3" width="10.625" customWidth="1"/>
    <col min="4" max="4" width="11.875" customWidth="1"/>
    <col min="6" max="6" width="15.75" customWidth="1"/>
    <col min="7" max="7" width="16.625" customWidth="1"/>
  </cols>
  <sheetData>
    <row r="1" spans="1:7">
      <c r="A1" s="27" t="s">
        <v>18</v>
      </c>
      <c r="B1" s="27"/>
      <c r="C1" s="27"/>
      <c r="D1" s="27"/>
      <c r="E1" s="27"/>
      <c r="F1" s="27"/>
      <c r="G1" s="27"/>
    </row>
    <row r="2" spans="1:7">
      <c r="B2" t="s">
        <v>17</v>
      </c>
    </row>
    <row r="3" spans="1:7">
      <c r="B3" t="s">
        <v>16</v>
      </c>
      <c r="D3" s="5">
        <v>41306</v>
      </c>
    </row>
    <row r="4" spans="1:7">
      <c r="B4" t="s">
        <v>15</v>
      </c>
      <c r="D4">
        <v>31.74</v>
      </c>
    </row>
    <row r="7" spans="1:7">
      <c r="A7" s="1" t="s">
        <v>14</v>
      </c>
      <c r="B7" s="1" t="s">
        <v>13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</row>
    <row r="8" spans="1:7">
      <c r="A8" s="1">
        <v>1</v>
      </c>
      <c r="B8" s="1" t="s">
        <v>44</v>
      </c>
      <c r="C8" s="21">
        <v>10490</v>
      </c>
      <c r="D8" s="22">
        <f>C8/$D$4</f>
        <v>330.49779458097038</v>
      </c>
      <c r="E8" s="1">
        <v>13</v>
      </c>
      <c r="F8" s="21">
        <f>C8*$E$8</f>
        <v>136370</v>
      </c>
      <c r="G8" s="22">
        <f>D8*E8</f>
        <v>4296.4713295526153</v>
      </c>
    </row>
    <row r="9" spans="1:7">
      <c r="A9" s="1">
        <v>2</v>
      </c>
      <c r="B9" s="1" t="s">
        <v>45</v>
      </c>
      <c r="C9" s="21">
        <v>5591</v>
      </c>
      <c r="D9" s="22">
        <f t="shared" ref="D9:D12" si="0">C9/$D$4</f>
        <v>176.14996849401388</v>
      </c>
      <c r="E9" s="1">
        <v>16</v>
      </c>
      <c r="F9" s="21">
        <f t="shared" ref="F9:F12" si="1">C9*$E$8</f>
        <v>72683</v>
      </c>
      <c r="G9" s="22">
        <f t="shared" ref="G9:G12" si="2">D9*E9</f>
        <v>2818.399495904222</v>
      </c>
    </row>
    <row r="10" spans="1:7">
      <c r="A10" s="1">
        <v>3</v>
      </c>
      <c r="B10" s="1" t="s">
        <v>46</v>
      </c>
      <c r="C10" s="21">
        <v>2813</v>
      </c>
      <c r="D10" s="22">
        <f t="shared" si="0"/>
        <v>88.626339004410838</v>
      </c>
      <c r="E10" s="1">
        <v>20</v>
      </c>
      <c r="F10" s="21">
        <f t="shared" si="1"/>
        <v>36569</v>
      </c>
      <c r="G10" s="22">
        <f t="shared" si="2"/>
        <v>1772.5267800882168</v>
      </c>
    </row>
    <row r="11" spans="1:7">
      <c r="A11" s="1">
        <v>4</v>
      </c>
      <c r="B11" s="1" t="s">
        <v>47</v>
      </c>
      <c r="C11" s="21">
        <v>5995</v>
      </c>
      <c r="D11" s="22">
        <f t="shared" si="0"/>
        <v>188.87838689350977</v>
      </c>
      <c r="E11" s="1">
        <v>15</v>
      </c>
      <c r="F11" s="21">
        <f t="shared" si="1"/>
        <v>77935</v>
      </c>
      <c r="G11" s="22">
        <f t="shared" si="2"/>
        <v>2833.1758034026466</v>
      </c>
    </row>
    <row r="12" spans="1:7">
      <c r="A12" s="1">
        <v>5</v>
      </c>
      <c r="B12" s="1" t="s">
        <v>48</v>
      </c>
      <c r="C12" s="21">
        <v>2257</v>
      </c>
      <c r="D12" s="22">
        <f t="shared" si="0"/>
        <v>71.109010712035285</v>
      </c>
      <c r="E12" s="1">
        <v>12</v>
      </c>
      <c r="F12" s="21">
        <f t="shared" si="1"/>
        <v>29341</v>
      </c>
      <c r="G12" s="22">
        <f t="shared" si="2"/>
        <v>853.30812854442343</v>
      </c>
    </row>
    <row r="13" spans="1:7">
      <c r="E13" s="1" t="s">
        <v>49</v>
      </c>
      <c r="F13" s="1">
        <f>SUM(F8/F12)</f>
        <v>4.6477625166149759</v>
      </c>
      <c r="G13" s="1">
        <f>SUM(G8/G12)</f>
        <v>5.0350760596662241</v>
      </c>
    </row>
  </sheetData>
  <mergeCells count="1">
    <mergeCell ref="A1:G1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9"/>
  <sheetViews>
    <sheetView workbookViewId="0">
      <selection activeCell="G14" sqref="G14"/>
    </sheetView>
  </sheetViews>
  <sheetFormatPr defaultRowHeight="15.75"/>
  <cols>
    <col min="1" max="1" width="20.25" customWidth="1"/>
    <col min="2" max="2" width="15.5" customWidth="1"/>
    <col min="3" max="3" width="15.75" customWidth="1"/>
    <col min="4" max="4" width="16.625" customWidth="1"/>
    <col min="5" max="5" width="15.375" customWidth="1"/>
    <col min="6" max="6" width="14.75" customWidth="1"/>
  </cols>
  <sheetData>
    <row r="1" spans="1:6" ht="34.5" customHeight="1">
      <c r="A1" s="46" t="s">
        <v>107</v>
      </c>
      <c r="B1" s="46"/>
      <c r="C1" s="46"/>
      <c r="D1" s="46"/>
      <c r="E1" s="46"/>
      <c r="F1" s="46"/>
    </row>
    <row r="2" spans="1:6" ht="24.75" customHeight="1">
      <c r="A2" t="s">
        <v>108</v>
      </c>
      <c r="B2">
        <v>300</v>
      </c>
    </row>
    <row r="3" spans="1:6">
      <c r="A3" t="s">
        <v>109</v>
      </c>
      <c r="B3">
        <v>200</v>
      </c>
    </row>
    <row r="4" spans="1:6">
      <c r="A4" t="s">
        <v>110</v>
      </c>
      <c r="B4">
        <v>150</v>
      </c>
    </row>
    <row r="5" spans="1:6" ht="55.5" customHeight="1">
      <c r="A5" s="12" t="s">
        <v>37</v>
      </c>
      <c r="B5" s="11" t="s">
        <v>111</v>
      </c>
      <c r="C5" s="11" t="s">
        <v>112</v>
      </c>
      <c r="D5" s="11" t="s">
        <v>113</v>
      </c>
      <c r="E5" s="11" t="s">
        <v>114</v>
      </c>
      <c r="F5" s="11" t="s">
        <v>115</v>
      </c>
    </row>
    <row r="6" spans="1:6">
      <c r="A6" s="1" t="s">
        <v>36</v>
      </c>
      <c r="B6" s="1">
        <f>$B$2*табель!Q3</f>
        <v>2700</v>
      </c>
      <c r="C6" s="1">
        <f>$B$3*табель!R3</f>
        <v>0</v>
      </c>
      <c r="D6" s="1">
        <f>$B$4*табель!S3</f>
        <v>150</v>
      </c>
      <c r="E6" s="1" t="str">
        <f>IF(табель!S3&gt;2,"уволить","")</f>
        <v/>
      </c>
      <c r="F6" s="1">
        <f>B6+C6-D6</f>
        <v>2550</v>
      </c>
    </row>
    <row r="7" spans="1:6">
      <c r="A7" s="1" t="s">
        <v>72</v>
      </c>
      <c r="B7" s="1">
        <f>$B$2*табель!Q4</f>
        <v>2100</v>
      </c>
      <c r="C7" s="1">
        <f>$B$3*табель!R4</f>
        <v>600</v>
      </c>
      <c r="D7" s="1">
        <f>$B$4*табель!S4</f>
        <v>0</v>
      </c>
      <c r="E7" s="1" t="str">
        <f>IF(табель!S4&gt;2,"уволить","")</f>
        <v/>
      </c>
      <c r="F7" s="1">
        <f t="shared" ref="F7:F9" si="0">B7+C7-D7</f>
        <v>2700</v>
      </c>
    </row>
    <row r="8" spans="1:6">
      <c r="A8" s="1" t="s">
        <v>76</v>
      </c>
      <c r="B8" s="1">
        <f>$B$2*табель!Q5</f>
        <v>2100</v>
      </c>
      <c r="C8" s="1">
        <f>$B$3*табель!R5</f>
        <v>0</v>
      </c>
      <c r="D8" s="1">
        <f>$B$4*табель!S5</f>
        <v>450</v>
      </c>
      <c r="E8" s="1" t="str">
        <f>IF(табель!S5&gt;2,"уволить","")</f>
        <v>уволить</v>
      </c>
      <c r="F8" s="1">
        <f t="shared" si="0"/>
        <v>1650</v>
      </c>
    </row>
    <row r="9" spans="1:6">
      <c r="A9" s="1" t="s">
        <v>81</v>
      </c>
      <c r="B9" s="1">
        <f>$B$2*табель!Q6</f>
        <v>1200</v>
      </c>
      <c r="C9" s="1">
        <f>$B$3*табель!R6</f>
        <v>600</v>
      </c>
      <c r="D9" s="1">
        <f>$B$4*табель!S6</f>
        <v>450</v>
      </c>
      <c r="E9" s="1" t="str">
        <f>IF(табель!S6&gt;2,"уволить","")</f>
        <v>уволить</v>
      </c>
      <c r="F9" s="1">
        <f t="shared" si="0"/>
        <v>1350</v>
      </c>
    </row>
  </sheetData>
  <mergeCells count="1">
    <mergeCell ref="A1:F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F17" sqref="F17"/>
    </sheetView>
  </sheetViews>
  <sheetFormatPr defaultRowHeight="15.75"/>
  <cols>
    <col min="1" max="1" width="3.5" customWidth="1"/>
    <col min="2" max="2" width="27.125" customWidth="1"/>
    <col min="3" max="6" width="10.375" bestFit="1" customWidth="1"/>
    <col min="7" max="7" width="11.5" customWidth="1"/>
    <col min="8" max="8" width="8.5" customWidth="1"/>
  </cols>
  <sheetData>
    <row r="1" spans="1:8" ht="30.75" customHeight="1">
      <c r="A1" s="46" t="s">
        <v>116</v>
      </c>
      <c r="B1" s="46"/>
      <c r="C1" s="46"/>
      <c r="D1" s="46"/>
      <c r="E1" s="46"/>
      <c r="F1" s="46"/>
      <c r="G1" s="46"/>
      <c r="H1" s="46"/>
    </row>
    <row r="2" spans="1:8" ht="24" customHeight="1">
      <c r="A2" s="16" t="s">
        <v>117</v>
      </c>
      <c r="B2" s="16" t="s">
        <v>118</v>
      </c>
      <c r="C2" s="16" t="s">
        <v>119</v>
      </c>
      <c r="D2" s="16" t="s">
        <v>120</v>
      </c>
      <c r="E2" s="16" t="s">
        <v>121</v>
      </c>
      <c r="F2" s="16" t="s">
        <v>122</v>
      </c>
      <c r="G2" s="16" t="s">
        <v>123</v>
      </c>
      <c r="H2" s="16" t="s">
        <v>124</v>
      </c>
    </row>
    <row r="3" spans="1:8">
      <c r="A3" s="1">
        <v>1</v>
      </c>
      <c r="B3" s="1" t="s">
        <v>125</v>
      </c>
      <c r="C3" s="20">
        <v>17453</v>
      </c>
      <c r="D3" s="20">
        <v>20200</v>
      </c>
      <c r="E3" s="20">
        <v>17300</v>
      </c>
      <c r="F3" s="20">
        <v>12000</v>
      </c>
      <c r="G3" s="20">
        <f>C3+D3+E3</f>
        <v>54953</v>
      </c>
      <c r="H3" s="25">
        <f>(G3*100%)/$G$9</f>
        <v>0.25677586092900129</v>
      </c>
    </row>
    <row r="4" spans="1:8">
      <c r="A4" s="1">
        <v>2</v>
      </c>
      <c r="B4" s="1" t="s">
        <v>126</v>
      </c>
      <c r="C4" s="20">
        <v>44000</v>
      </c>
      <c r="D4" s="20">
        <f>C4-9302</f>
        <v>34698</v>
      </c>
      <c r="E4" s="20">
        <f t="shared" ref="E4:F4" si="0">D4-9302</f>
        <v>25396</v>
      </c>
      <c r="F4" s="20">
        <f t="shared" si="0"/>
        <v>16094</v>
      </c>
      <c r="G4" s="20">
        <f t="shared" ref="G4:G8" si="1">C4+D4+E4</f>
        <v>104094</v>
      </c>
      <c r="H4" s="25">
        <f t="shared" ref="H4:H9" si="2">(G4*100%)/$G$9</f>
        <v>0.48639430909219622</v>
      </c>
    </row>
    <row r="5" spans="1:8">
      <c r="A5" s="1">
        <v>3</v>
      </c>
      <c r="B5" s="1" t="s">
        <v>127</v>
      </c>
      <c r="C5" s="20">
        <v>8100</v>
      </c>
      <c r="D5" s="20">
        <v>7340</v>
      </c>
      <c r="E5" s="20">
        <v>8120</v>
      </c>
      <c r="F5" s="20">
        <v>8400</v>
      </c>
      <c r="G5" s="20">
        <f t="shared" si="1"/>
        <v>23560</v>
      </c>
      <c r="H5" s="25">
        <f t="shared" si="2"/>
        <v>0.11008751630461067</v>
      </c>
    </row>
    <row r="6" spans="1:8">
      <c r="A6" s="1">
        <v>4</v>
      </c>
      <c r="B6" s="1" t="s">
        <v>128</v>
      </c>
      <c r="C6" s="20">
        <v>3780</v>
      </c>
      <c r="D6" s="20">
        <v>1707</v>
      </c>
      <c r="E6" s="20">
        <v>5670</v>
      </c>
      <c r="F6" s="20">
        <v>4400</v>
      </c>
      <c r="G6" s="20">
        <f t="shared" si="1"/>
        <v>11157</v>
      </c>
      <c r="H6" s="25">
        <f t="shared" si="2"/>
        <v>5.21327003145391E-2</v>
      </c>
    </row>
    <row r="7" spans="1:8">
      <c r="A7" s="1">
        <v>5</v>
      </c>
      <c r="B7" s="1" t="s">
        <v>129</v>
      </c>
      <c r="C7" s="20">
        <v>10440</v>
      </c>
      <c r="D7" s="20"/>
      <c r="E7" s="20">
        <v>4600</v>
      </c>
      <c r="F7" s="20"/>
      <c r="G7" s="20">
        <f t="shared" si="1"/>
        <v>15040</v>
      </c>
      <c r="H7" s="25">
        <f t="shared" si="2"/>
        <v>7.0276580866780319E-2</v>
      </c>
    </row>
    <row r="8" spans="1:8">
      <c r="A8" s="1">
        <v>6</v>
      </c>
      <c r="B8" s="1" t="s">
        <v>130</v>
      </c>
      <c r="C8" s="20">
        <f>(C5+C6)*$C$12</f>
        <v>1782</v>
      </c>
      <c r="D8" s="20">
        <f t="shared" ref="D8:F8" si="3">(D5+D6)*$C$12</f>
        <v>1357.05</v>
      </c>
      <c r="E8" s="20">
        <f t="shared" si="3"/>
        <v>2068.5</v>
      </c>
      <c r="F8" s="20">
        <f t="shared" si="3"/>
        <v>1920</v>
      </c>
      <c r="G8" s="20">
        <f t="shared" si="1"/>
        <v>5207.55</v>
      </c>
      <c r="H8" s="25">
        <f t="shared" si="2"/>
        <v>2.4333032492872466E-2</v>
      </c>
    </row>
    <row r="9" spans="1:8">
      <c r="A9" s="1"/>
      <c r="B9" s="1" t="s">
        <v>131</v>
      </c>
      <c r="C9" s="20"/>
      <c r="D9" s="20"/>
      <c r="E9" s="20"/>
      <c r="F9" s="20"/>
      <c r="G9" s="20">
        <f>SUM(G3:G8)</f>
        <v>214011.55</v>
      </c>
      <c r="H9" s="25">
        <f t="shared" si="2"/>
        <v>1</v>
      </c>
    </row>
    <row r="11" spans="1:8">
      <c r="B11" t="s">
        <v>132</v>
      </c>
      <c r="C11">
        <v>9302</v>
      </c>
    </row>
    <row r="12" spans="1:8">
      <c r="B12" t="s">
        <v>133</v>
      </c>
      <c r="C12" s="10">
        <v>0.15</v>
      </c>
    </row>
  </sheetData>
  <mergeCells count="1">
    <mergeCell ref="A1:H1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22"/>
  <sheetViews>
    <sheetView workbookViewId="0">
      <selection activeCell="D5" sqref="D5"/>
    </sheetView>
  </sheetViews>
  <sheetFormatPr defaultRowHeight="15.75"/>
  <cols>
    <col min="2" max="2" width="16.25" customWidth="1"/>
    <col min="4" max="4" width="13.625" customWidth="1"/>
    <col min="5" max="5" width="13.875" customWidth="1"/>
    <col min="6" max="6" width="13.375" customWidth="1"/>
    <col min="7" max="7" width="9.875" customWidth="1"/>
  </cols>
  <sheetData>
    <row r="1" spans="1:7" ht="25.5" customHeight="1">
      <c r="A1" s="49" t="s">
        <v>134</v>
      </c>
      <c r="B1" s="49"/>
      <c r="C1" s="49"/>
      <c r="D1" s="49"/>
      <c r="E1" s="49"/>
      <c r="F1" s="49"/>
      <c r="G1" s="49"/>
    </row>
    <row r="2" spans="1:7" s="13" customFormat="1" ht="45" customHeight="1">
      <c r="A2" s="17" t="s">
        <v>135</v>
      </c>
      <c r="B2" s="15" t="s">
        <v>37</v>
      </c>
      <c r="C2" s="17" t="s">
        <v>136</v>
      </c>
      <c r="D2" s="17" t="s">
        <v>137</v>
      </c>
      <c r="E2" s="17" t="s">
        <v>138</v>
      </c>
      <c r="F2" s="17" t="s">
        <v>139</v>
      </c>
      <c r="G2" s="17" t="s">
        <v>140</v>
      </c>
    </row>
    <row r="3" spans="1:7">
      <c r="A3" s="1"/>
      <c r="B3" s="1"/>
      <c r="C3" s="1"/>
      <c r="D3" s="26">
        <v>0.27</v>
      </c>
      <c r="E3" s="1"/>
      <c r="F3" s="26">
        <v>0.13</v>
      </c>
      <c r="G3" s="1"/>
    </row>
    <row r="4" spans="1:7">
      <c r="A4" s="14">
        <v>200</v>
      </c>
      <c r="B4" s="1" t="s">
        <v>141</v>
      </c>
      <c r="C4" s="1">
        <v>4500</v>
      </c>
      <c r="D4" s="1">
        <f>C4*D3</f>
        <v>1215</v>
      </c>
      <c r="E4" s="1"/>
      <c r="F4" s="1"/>
      <c r="G4" s="1"/>
    </row>
    <row r="5" spans="1:7">
      <c r="A5" s="14">
        <v>201</v>
      </c>
      <c r="B5" s="1" t="s">
        <v>142</v>
      </c>
      <c r="C5" s="1">
        <v>4850</v>
      </c>
      <c r="D5" s="1" t="s">
        <v>38</v>
      </c>
      <c r="E5" s="1"/>
      <c r="F5" s="1"/>
      <c r="G5" s="1"/>
    </row>
    <row r="6" spans="1:7">
      <c r="A6" s="14">
        <v>202</v>
      </c>
      <c r="B6" s="1" t="s">
        <v>143</v>
      </c>
      <c r="C6" s="1">
        <v>5200</v>
      </c>
      <c r="D6" s="1"/>
      <c r="E6" s="1"/>
      <c r="F6" s="1"/>
      <c r="G6" s="1"/>
    </row>
    <row r="7" spans="1:7">
      <c r="A7" s="14">
        <v>203</v>
      </c>
      <c r="B7" s="1" t="s">
        <v>144</v>
      </c>
      <c r="C7" s="1">
        <v>5550</v>
      </c>
      <c r="D7" s="1"/>
      <c r="E7" s="1"/>
      <c r="F7" s="1"/>
      <c r="G7" s="1"/>
    </row>
    <row r="8" spans="1:7">
      <c r="A8" s="14">
        <v>204</v>
      </c>
      <c r="B8" s="1" t="s">
        <v>145</v>
      </c>
      <c r="C8" s="1">
        <v>5900</v>
      </c>
      <c r="D8" s="1"/>
      <c r="E8" s="1"/>
      <c r="F8" s="1"/>
      <c r="G8" s="1"/>
    </row>
    <row r="9" spans="1:7">
      <c r="A9" s="14">
        <v>205</v>
      </c>
      <c r="B9" s="1" t="s">
        <v>146</v>
      </c>
      <c r="C9" s="1">
        <v>6250</v>
      </c>
      <c r="D9" s="1"/>
      <c r="E9" s="1"/>
      <c r="F9" s="1"/>
      <c r="G9" s="1"/>
    </row>
    <row r="10" spans="1:7">
      <c r="A10" s="14">
        <v>206</v>
      </c>
      <c r="B10" s="1" t="s">
        <v>147</v>
      </c>
      <c r="C10" s="1">
        <v>6600</v>
      </c>
      <c r="D10" s="1"/>
      <c r="E10" s="1"/>
      <c r="F10" s="1"/>
      <c r="G10" s="1"/>
    </row>
    <row r="11" spans="1:7">
      <c r="A11" s="14">
        <v>207</v>
      </c>
      <c r="B11" s="1" t="s">
        <v>148</v>
      </c>
      <c r="C11" s="1">
        <v>6950</v>
      </c>
      <c r="D11" s="1"/>
      <c r="E11" s="1"/>
      <c r="F11" s="1"/>
      <c r="G11" s="1"/>
    </row>
    <row r="12" spans="1:7">
      <c r="A12" s="14">
        <v>208</v>
      </c>
      <c r="B12" s="1" t="s">
        <v>149</v>
      </c>
      <c r="C12" s="1">
        <v>7300</v>
      </c>
      <c r="D12" s="1"/>
      <c r="E12" s="1"/>
      <c r="F12" s="1"/>
      <c r="G12" s="1"/>
    </row>
    <row r="13" spans="1:7">
      <c r="A13" s="14">
        <v>209</v>
      </c>
      <c r="B13" s="1" t="s">
        <v>150</v>
      </c>
      <c r="C13" s="1">
        <v>7650</v>
      </c>
      <c r="D13" s="1"/>
      <c r="E13" s="1"/>
      <c r="F13" s="1"/>
      <c r="G13" s="1"/>
    </row>
    <row r="14" spans="1:7">
      <c r="A14" s="14">
        <v>210</v>
      </c>
      <c r="B14" s="1" t="s">
        <v>151</v>
      </c>
      <c r="C14" s="1">
        <v>8000</v>
      </c>
      <c r="D14" s="1"/>
      <c r="E14" s="1"/>
      <c r="F14" s="1"/>
      <c r="G14" s="1"/>
    </row>
    <row r="15" spans="1:7">
      <c r="A15" s="14">
        <v>211</v>
      </c>
      <c r="B15" s="1" t="s">
        <v>152</v>
      </c>
      <c r="C15" s="1">
        <v>8350</v>
      </c>
      <c r="D15" s="1"/>
      <c r="E15" s="1"/>
      <c r="F15" s="1"/>
      <c r="G15" s="1"/>
    </row>
    <row r="16" spans="1:7">
      <c r="A16" s="14">
        <v>212</v>
      </c>
      <c r="B16" s="1" t="s">
        <v>153</v>
      </c>
      <c r="C16" s="1">
        <v>8700</v>
      </c>
      <c r="D16" s="1"/>
      <c r="E16" s="1"/>
      <c r="F16" s="1"/>
      <c r="G16" s="1"/>
    </row>
    <row r="17" spans="1:7">
      <c r="A17" s="14">
        <v>213</v>
      </c>
      <c r="B17" s="1" t="s">
        <v>154</v>
      </c>
      <c r="C17" s="1">
        <v>9050</v>
      </c>
      <c r="D17" s="1"/>
      <c r="E17" s="1"/>
      <c r="F17" s="1"/>
      <c r="G17" s="1"/>
    </row>
    <row r="18" spans="1:7">
      <c r="A18" s="1"/>
      <c r="B18" s="1" t="s">
        <v>155</v>
      </c>
      <c r="C18" s="1">
        <v>94850</v>
      </c>
      <c r="D18" s="1"/>
      <c r="E18" s="1"/>
      <c r="F18" s="1"/>
      <c r="G18" s="1"/>
    </row>
    <row r="20" spans="1:7">
      <c r="A20" t="s">
        <v>156</v>
      </c>
    </row>
    <row r="21" spans="1:7">
      <c r="A21" t="s">
        <v>157</v>
      </c>
    </row>
    <row r="22" spans="1:7">
      <c r="A22" t="s">
        <v>158</v>
      </c>
    </row>
  </sheetData>
  <mergeCells count="1">
    <mergeCell ref="A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activeCell="F16" sqref="F16"/>
    </sheetView>
  </sheetViews>
  <sheetFormatPr defaultRowHeight="15.75"/>
  <cols>
    <col min="4" max="4" width="11.375" customWidth="1"/>
    <col min="5" max="5" width="13.5" customWidth="1"/>
    <col min="6" max="6" width="15.5" customWidth="1"/>
  </cols>
  <sheetData>
    <row r="1" spans="1:6">
      <c r="A1" s="30" t="s">
        <v>0</v>
      </c>
      <c r="B1" s="32" t="s">
        <v>2</v>
      </c>
      <c r="C1" s="32"/>
      <c r="D1" s="32"/>
      <c r="E1" s="33" t="s">
        <v>5</v>
      </c>
      <c r="F1" s="35" t="s">
        <v>6</v>
      </c>
    </row>
    <row r="2" spans="1:6">
      <c r="A2" s="31"/>
      <c r="B2" s="1" t="s">
        <v>1</v>
      </c>
      <c r="C2" s="1" t="s">
        <v>3</v>
      </c>
      <c r="D2" s="1" t="s">
        <v>4</v>
      </c>
      <c r="E2" s="34"/>
      <c r="F2" s="36"/>
    </row>
    <row r="3" spans="1:6">
      <c r="A3" s="2" t="s">
        <v>7</v>
      </c>
      <c r="B3" s="1">
        <v>3500</v>
      </c>
      <c r="C3" s="1">
        <v>3200</v>
      </c>
      <c r="D3" s="1">
        <v>4000</v>
      </c>
      <c r="E3" s="1"/>
      <c r="F3" s="3"/>
    </row>
    <row r="4" spans="1:6">
      <c r="A4" s="2" t="s">
        <v>8</v>
      </c>
      <c r="B4" s="1">
        <v>3200</v>
      </c>
      <c r="C4" s="1">
        <v>3000</v>
      </c>
      <c r="D4" s="1">
        <v>3500</v>
      </c>
      <c r="E4" s="1"/>
      <c r="F4" s="3"/>
    </row>
    <row r="5" spans="1:6">
      <c r="A5" s="2" t="s">
        <v>9</v>
      </c>
      <c r="B5" s="1">
        <v>2700</v>
      </c>
      <c r="C5" s="1">
        <v>2500</v>
      </c>
      <c r="D5" s="1">
        <v>3000</v>
      </c>
      <c r="E5" s="1"/>
      <c r="F5" s="3"/>
    </row>
    <row r="6" spans="1:6">
      <c r="A6" s="2" t="s">
        <v>10</v>
      </c>
      <c r="B6" s="1">
        <v>9400</v>
      </c>
      <c r="C6" s="1">
        <v>8700</v>
      </c>
      <c r="D6" s="1">
        <v>10500</v>
      </c>
      <c r="E6" s="1"/>
      <c r="F6" s="3"/>
    </row>
    <row r="7" spans="1:6">
      <c r="A7" s="37" t="s">
        <v>11</v>
      </c>
      <c r="B7" s="38"/>
      <c r="C7" s="38"/>
      <c r="D7" s="38"/>
      <c r="E7" s="38"/>
      <c r="F7" s="3"/>
    </row>
    <row r="8" spans="1:6" ht="16.5" thickBot="1">
      <c r="A8" s="28" t="s">
        <v>12</v>
      </c>
      <c r="B8" s="29"/>
      <c r="C8" s="29"/>
      <c r="D8" s="29"/>
      <c r="E8" s="29"/>
      <c r="F8" s="4"/>
    </row>
  </sheetData>
  <mergeCells count="6">
    <mergeCell ref="A8:E8"/>
    <mergeCell ref="A1:A2"/>
    <mergeCell ref="B1:D1"/>
    <mergeCell ref="E1:E2"/>
    <mergeCell ref="F1:F2"/>
    <mergeCell ref="A7:E7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8"/>
  <sheetViews>
    <sheetView workbookViewId="0">
      <selection activeCell="D20" sqref="D20"/>
    </sheetView>
  </sheetViews>
  <sheetFormatPr defaultRowHeight="15.75"/>
  <cols>
    <col min="4" max="4" width="11.375" customWidth="1"/>
    <col min="5" max="5" width="13.5" customWidth="1"/>
    <col min="6" max="6" width="15.5" customWidth="1"/>
  </cols>
  <sheetData>
    <row r="1" spans="1:6">
      <c r="A1" s="41" t="s">
        <v>0</v>
      </c>
      <c r="B1" s="33" t="s">
        <v>2</v>
      </c>
      <c r="C1" s="33"/>
      <c r="D1" s="33"/>
      <c r="E1" s="33" t="s">
        <v>5</v>
      </c>
      <c r="F1" s="35" t="s">
        <v>6</v>
      </c>
    </row>
    <row r="2" spans="1:6">
      <c r="A2" s="42"/>
      <c r="B2" s="6" t="s">
        <v>1</v>
      </c>
      <c r="C2" s="6" t="s">
        <v>3</v>
      </c>
      <c r="D2" s="6" t="s">
        <v>4</v>
      </c>
      <c r="E2" s="34"/>
      <c r="F2" s="36"/>
    </row>
    <row r="3" spans="1:6" ht="31.5">
      <c r="A3" s="7" t="s">
        <v>7</v>
      </c>
      <c r="B3" s="6">
        <v>3500</v>
      </c>
      <c r="C3" s="6">
        <v>3200</v>
      </c>
      <c r="D3" s="6">
        <v>4000</v>
      </c>
      <c r="E3" s="6"/>
      <c r="F3" s="8"/>
    </row>
    <row r="4" spans="1:6">
      <c r="A4" s="7" t="s">
        <v>8</v>
      </c>
      <c r="B4" s="6">
        <v>3200</v>
      </c>
      <c r="C4" s="6">
        <v>3000</v>
      </c>
      <c r="D4" s="6">
        <v>3500</v>
      </c>
      <c r="E4" s="6"/>
      <c r="F4" s="8"/>
    </row>
    <row r="5" spans="1:6" ht="31.5">
      <c r="A5" s="7" t="s">
        <v>9</v>
      </c>
      <c r="B5" s="6">
        <v>2700</v>
      </c>
      <c r="C5" s="6">
        <v>2500</v>
      </c>
      <c r="D5" s="6">
        <v>3000</v>
      </c>
      <c r="E5" s="6"/>
      <c r="F5" s="8"/>
    </row>
    <row r="6" spans="1:6">
      <c r="A6" s="7" t="s">
        <v>10</v>
      </c>
      <c r="B6" s="6">
        <v>9400</v>
      </c>
      <c r="C6" s="6">
        <v>8700</v>
      </c>
      <c r="D6" s="6">
        <v>10500</v>
      </c>
      <c r="E6" s="6"/>
      <c r="F6" s="8"/>
    </row>
    <row r="7" spans="1:6">
      <c r="A7" s="43" t="s">
        <v>11</v>
      </c>
      <c r="B7" s="44"/>
      <c r="C7" s="44"/>
      <c r="D7" s="44"/>
      <c r="E7" s="44"/>
      <c r="F7" s="8"/>
    </row>
    <row r="8" spans="1:6" ht="16.5" thickBot="1">
      <c r="A8" s="39" t="s">
        <v>12</v>
      </c>
      <c r="B8" s="40"/>
      <c r="C8" s="40"/>
      <c r="D8" s="40"/>
      <c r="E8" s="40"/>
      <c r="F8" s="9"/>
    </row>
  </sheetData>
  <mergeCells count="6">
    <mergeCell ref="A8:E8"/>
    <mergeCell ref="A1:A2"/>
    <mergeCell ref="B1:D1"/>
    <mergeCell ref="E1:E2"/>
    <mergeCell ref="F1:F2"/>
    <mergeCell ref="A7:E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3"/>
  <sheetViews>
    <sheetView workbookViewId="0">
      <selection activeCell="K11" sqref="K11"/>
    </sheetView>
  </sheetViews>
  <sheetFormatPr defaultRowHeight="15.75"/>
  <cols>
    <col min="1" max="1" width="14" customWidth="1"/>
    <col min="2" max="2" width="13.125" customWidth="1"/>
  </cols>
  <sheetData>
    <row r="1" spans="1:8" ht="60.75" customHeight="1">
      <c r="A1" s="27" t="s">
        <v>38</v>
      </c>
      <c r="B1" s="27"/>
      <c r="C1" s="27"/>
      <c r="D1" s="27"/>
      <c r="E1" s="27"/>
      <c r="F1" s="27"/>
      <c r="G1" s="27"/>
      <c r="H1" s="27"/>
    </row>
    <row r="2" spans="1:8">
      <c r="A2" t="s">
        <v>19</v>
      </c>
      <c r="B2" s="10">
        <v>0.2</v>
      </c>
    </row>
    <row r="3" spans="1:8">
      <c r="A3" s="45" t="s">
        <v>20</v>
      </c>
      <c r="B3" s="45" t="s">
        <v>13</v>
      </c>
      <c r="C3" s="45" t="s">
        <v>1</v>
      </c>
      <c r="D3" s="45"/>
      <c r="E3" s="45" t="s">
        <v>3</v>
      </c>
      <c r="F3" s="45"/>
      <c r="G3" s="45" t="s">
        <v>4</v>
      </c>
      <c r="H3" s="45"/>
    </row>
    <row r="4" spans="1:8">
      <c r="A4" s="45"/>
      <c r="B4" s="45"/>
      <c r="C4" s="1" t="s">
        <v>21</v>
      </c>
      <c r="D4" s="1" t="s">
        <v>22</v>
      </c>
      <c r="E4" s="1" t="s">
        <v>21</v>
      </c>
      <c r="F4" s="1" t="s">
        <v>22</v>
      </c>
      <c r="G4" s="1" t="s">
        <v>21</v>
      </c>
      <c r="H4" s="1" t="s">
        <v>22</v>
      </c>
    </row>
    <row r="5" spans="1:8">
      <c r="A5" s="1" t="s">
        <v>23</v>
      </c>
      <c r="B5" s="1" t="s">
        <v>26</v>
      </c>
      <c r="C5" s="1">
        <v>25250</v>
      </c>
      <c r="D5" s="1">
        <f>C5*$B$2</f>
        <v>5050</v>
      </c>
      <c r="E5" s="1">
        <v>27200</v>
      </c>
      <c r="F5" s="1">
        <f>E5*$B$2</f>
        <v>5440</v>
      </c>
      <c r="G5" s="1">
        <v>22900</v>
      </c>
      <c r="H5" s="1">
        <f>G5*$B$2</f>
        <v>4580</v>
      </c>
    </row>
    <row r="6" spans="1:8">
      <c r="A6" s="1" t="s">
        <v>23</v>
      </c>
      <c r="B6" s="1" t="s">
        <v>27</v>
      </c>
      <c r="C6" s="1">
        <v>21100</v>
      </c>
      <c r="D6" s="1">
        <f t="shared" ref="D6:D13" si="0">C6*$B$2</f>
        <v>4220</v>
      </c>
      <c r="E6" s="1">
        <v>58250</v>
      </c>
      <c r="F6" s="1">
        <f t="shared" ref="F6:F13" si="1">E6*$B$2</f>
        <v>11650</v>
      </c>
      <c r="G6" s="1">
        <v>45280</v>
      </c>
      <c r="H6" s="1">
        <f t="shared" ref="H6:H13" si="2">G6*$B$2</f>
        <v>9056</v>
      </c>
    </row>
    <row r="7" spans="1:8">
      <c r="A7" s="1" t="s">
        <v>23</v>
      </c>
      <c r="B7" s="1" t="s">
        <v>28</v>
      </c>
      <c r="C7" s="1">
        <v>19200</v>
      </c>
      <c r="D7" s="1">
        <f t="shared" si="0"/>
        <v>3840</v>
      </c>
      <c r="E7" s="1">
        <v>14750</v>
      </c>
      <c r="F7" s="1">
        <f t="shared" si="1"/>
        <v>2950</v>
      </c>
      <c r="G7" s="1">
        <v>35410</v>
      </c>
      <c r="H7" s="1">
        <f t="shared" si="2"/>
        <v>7082</v>
      </c>
    </row>
    <row r="8" spans="1:8">
      <c r="A8" s="1" t="s">
        <v>24</v>
      </c>
      <c r="B8" s="1" t="s">
        <v>29</v>
      </c>
      <c r="C8" s="1">
        <v>14590</v>
      </c>
      <c r="D8" s="1">
        <f t="shared" si="0"/>
        <v>2918</v>
      </c>
      <c r="E8" s="1">
        <v>43280</v>
      </c>
      <c r="F8" s="1">
        <f t="shared" si="1"/>
        <v>8656</v>
      </c>
      <c r="G8" s="1">
        <v>37930</v>
      </c>
      <c r="H8" s="1">
        <f t="shared" si="2"/>
        <v>7586</v>
      </c>
    </row>
    <row r="9" spans="1:8">
      <c r="A9" s="1" t="s">
        <v>24</v>
      </c>
      <c r="B9" s="1" t="s">
        <v>30</v>
      </c>
      <c r="C9" s="1">
        <v>7500</v>
      </c>
      <c r="D9" s="1">
        <f t="shared" si="0"/>
        <v>1500</v>
      </c>
      <c r="E9" s="1">
        <v>17540</v>
      </c>
      <c r="F9" s="1">
        <f t="shared" si="1"/>
        <v>3508</v>
      </c>
      <c r="G9" s="1">
        <v>21490</v>
      </c>
      <c r="H9" s="1">
        <f t="shared" si="2"/>
        <v>4298</v>
      </c>
    </row>
    <row r="10" spans="1:8">
      <c r="A10" s="1" t="s">
        <v>24</v>
      </c>
      <c r="B10" s="1" t="s">
        <v>31</v>
      </c>
      <c r="C10" s="1">
        <v>16550</v>
      </c>
      <c r="D10" s="1">
        <f t="shared" si="0"/>
        <v>3310</v>
      </c>
      <c r="E10" s="1">
        <v>6250</v>
      </c>
      <c r="F10" s="1">
        <f t="shared" si="1"/>
        <v>1250</v>
      </c>
      <c r="G10" s="1">
        <v>9520</v>
      </c>
      <c r="H10" s="1">
        <f t="shared" si="2"/>
        <v>1904</v>
      </c>
    </row>
    <row r="11" spans="1:8">
      <c r="A11" s="1" t="s">
        <v>25</v>
      </c>
      <c r="B11" s="1" t="s">
        <v>32</v>
      </c>
      <c r="C11" s="1">
        <v>5150</v>
      </c>
      <c r="D11" s="1">
        <f t="shared" si="0"/>
        <v>1030</v>
      </c>
      <c r="E11" s="1">
        <v>9850</v>
      </c>
      <c r="F11" s="1">
        <f t="shared" si="1"/>
        <v>1970</v>
      </c>
      <c r="G11" s="1">
        <v>8140</v>
      </c>
      <c r="H11" s="1">
        <f t="shared" si="2"/>
        <v>1628</v>
      </c>
    </row>
    <row r="12" spans="1:8">
      <c r="A12" s="1" t="s">
        <v>25</v>
      </c>
      <c r="B12" s="1" t="s">
        <v>33</v>
      </c>
      <c r="C12" s="1">
        <v>9870</v>
      </c>
      <c r="D12" s="1">
        <f t="shared" si="0"/>
        <v>1974</v>
      </c>
      <c r="E12" s="1">
        <v>1590</v>
      </c>
      <c r="F12" s="1">
        <f t="shared" si="1"/>
        <v>318</v>
      </c>
      <c r="G12" s="1">
        <v>6210</v>
      </c>
      <c r="H12" s="1">
        <f t="shared" si="2"/>
        <v>1242</v>
      </c>
    </row>
    <row r="13" spans="1:8">
      <c r="A13" s="1" t="s">
        <v>25</v>
      </c>
      <c r="B13" s="1" t="s">
        <v>34</v>
      </c>
      <c r="C13" s="1">
        <v>3500</v>
      </c>
      <c r="D13" s="1">
        <f t="shared" si="0"/>
        <v>700</v>
      </c>
      <c r="E13" s="1">
        <v>3240</v>
      </c>
      <c r="F13" s="1">
        <f t="shared" si="1"/>
        <v>648</v>
      </c>
      <c r="G13" s="1">
        <v>4280</v>
      </c>
      <c r="H13" s="1">
        <f t="shared" si="2"/>
        <v>856</v>
      </c>
    </row>
  </sheetData>
  <mergeCells count="6">
    <mergeCell ref="A1:H1"/>
    <mergeCell ref="C3:D3"/>
    <mergeCell ref="E3:F3"/>
    <mergeCell ref="G3:H3"/>
    <mergeCell ref="A3:A4"/>
    <mergeCell ref="B3:B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9"/>
  <sheetViews>
    <sheetView workbookViewId="0">
      <selection activeCell="G9" sqref="G9"/>
    </sheetView>
  </sheetViews>
  <sheetFormatPr defaultRowHeight="15.75"/>
  <cols>
    <col min="1" max="1" width="17.125" customWidth="1"/>
  </cols>
  <sheetData>
    <row r="1" spans="1:4" ht="36" customHeight="1">
      <c r="A1" s="46" t="s">
        <v>50</v>
      </c>
      <c r="B1" s="46"/>
      <c r="C1" s="46"/>
      <c r="D1" s="46"/>
    </row>
    <row r="2" spans="1:4">
      <c r="A2" s="45" t="s">
        <v>51</v>
      </c>
      <c r="B2" s="1">
        <v>2018</v>
      </c>
      <c r="C2" s="1">
        <v>2019</v>
      </c>
      <c r="D2" s="1">
        <v>2020</v>
      </c>
    </row>
    <row r="3" spans="1:4">
      <c r="A3" s="45"/>
      <c r="B3" s="45" t="s">
        <v>52</v>
      </c>
      <c r="C3" s="45"/>
      <c r="D3" s="45"/>
    </row>
    <row r="4" spans="1:4">
      <c r="A4" s="1" t="s">
        <v>53</v>
      </c>
      <c r="B4" s="1">
        <v>56</v>
      </c>
      <c r="C4" s="1">
        <v>68</v>
      </c>
      <c r="D4" s="1">
        <v>59</v>
      </c>
    </row>
    <row r="5" spans="1:4">
      <c r="A5" s="1" t="s">
        <v>54</v>
      </c>
      <c r="B5" s="1">
        <v>78</v>
      </c>
      <c r="C5" s="1">
        <v>89</v>
      </c>
      <c r="D5" s="1">
        <v>95</v>
      </c>
    </row>
    <row r="6" spans="1:4">
      <c r="A6" s="1" t="s">
        <v>55</v>
      </c>
      <c r="B6" s="1">
        <v>10</v>
      </c>
      <c r="C6" s="1">
        <v>6</v>
      </c>
      <c r="D6" s="1">
        <v>8</v>
      </c>
    </row>
    <row r="7" spans="1:4">
      <c r="A7" s="1" t="s">
        <v>56</v>
      </c>
      <c r="B7" s="1">
        <v>28</v>
      </c>
      <c r="C7" s="1">
        <v>35</v>
      </c>
      <c r="D7" s="1">
        <v>46</v>
      </c>
    </row>
    <row r="8" spans="1:4">
      <c r="A8" s="1" t="s">
        <v>57</v>
      </c>
      <c r="B8" s="1">
        <v>18</v>
      </c>
      <c r="C8" s="1">
        <v>22</v>
      </c>
      <c r="D8" s="1">
        <v>31</v>
      </c>
    </row>
    <row r="9" spans="1:4">
      <c r="A9" s="1" t="s">
        <v>49</v>
      </c>
      <c r="B9" s="1">
        <f>B4+B5+B6+B7+B8</f>
        <v>190</v>
      </c>
      <c r="C9" s="1">
        <f>C4+C5+C6+C7+C8</f>
        <v>220</v>
      </c>
      <c r="D9" s="1">
        <f>D4+D5+D6+D7+D8</f>
        <v>239</v>
      </c>
    </row>
  </sheetData>
  <mergeCells count="3">
    <mergeCell ref="A2:A3"/>
    <mergeCell ref="B3:D3"/>
    <mergeCell ref="A1:D1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0"/>
  <sheetViews>
    <sheetView workbookViewId="0">
      <selection activeCell="H20" sqref="H20"/>
    </sheetView>
  </sheetViews>
  <sheetFormatPr defaultRowHeight="15.75"/>
  <cols>
    <col min="1" max="1" width="15.875" customWidth="1"/>
  </cols>
  <sheetData>
    <row r="1" spans="1:4">
      <c r="A1" s="46" t="s">
        <v>50</v>
      </c>
      <c r="B1" s="46"/>
      <c r="C1" s="46"/>
      <c r="D1" s="46"/>
    </row>
    <row r="2" spans="1:4">
      <c r="A2" s="45" t="s">
        <v>51</v>
      </c>
      <c r="B2" s="1">
        <v>2018</v>
      </c>
      <c r="C2" s="1">
        <v>2019</v>
      </c>
      <c r="D2" s="1">
        <v>2020</v>
      </c>
    </row>
    <row r="3" spans="1:4">
      <c r="A3" s="45"/>
      <c r="B3" s="45" t="s">
        <v>52</v>
      </c>
      <c r="C3" s="45"/>
      <c r="D3" s="45"/>
    </row>
    <row r="4" spans="1:4">
      <c r="A4" s="1" t="s">
        <v>53</v>
      </c>
      <c r="B4" s="1">
        <v>56</v>
      </c>
      <c r="C4" s="1">
        <v>68</v>
      </c>
      <c r="D4" s="1">
        <v>59</v>
      </c>
    </row>
    <row r="5" spans="1:4">
      <c r="A5" s="1" t="s">
        <v>54</v>
      </c>
      <c r="B5" s="1">
        <v>78</v>
      </c>
      <c r="C5" s="1">
        <v>89</v>
      </c>
      <c r="D5" s="1">
        <v>95</v>
      </c>
    </row>
    <row r="6" spans="1:4">
      <c r="A6" s="1" t="s">
        <v>55</v>
      </c>
      <c r="B6" s="1">
        <v>10</v>
      </c>
      <c r="C6" s="1">
        <v>6</v>
      </c>
      <c r="D6" s="1">
        <v>8</v>
      </c>
    </row>
    <row r="7" spans="1:4">
      <c r="A7" s="1" t="s">
        <v>58</v>
      </c>
      <c r="B7" s="1">
        <v>8</v>
      </c>
      <c r="C7" s="1">
        <v>10</v>
      </c>
      <c r="D7" s="1">
        <v>20</v>
      </c>
    </row>
    <row r="8" spans="1:4">
      <c r="A8" s="1" t="s">
        <v>56</v>
      </c>
      <c r="B8" s="1">
        <v>28</v>
      </c>
      <c r="C8" s="1">
        <v>35</v>
      </c>
      <c r="D8" s="1">
        <v>46</v>
      </c>
    </row>
    <row r="9" spans="1:4">
      <c r="A9" s="1" t="s">
        <v>57</v>
      </c>
      <c r="B9" s="1">
        <v>18</v>
      </c>
      <c r="C9" s="1">
        <v>22</v>
      </c>
      <c r="D9" s="1">
        <v>31</v>
      </c>
    </row>
    <row r="10" spans="1:4">
      <c r="A10" s="1" t="s">
        <v>49</v>
      </c>
      <c r="B10" s="1">
        <f>B4+B5+B6+B7+B8+B9</f>
        <v>198</v>
      </c>
      <c r="C10" s="1">
        <f>C4+C5+C6+C7+C8+C9</f>
        <v>230</v>
      </c>
      <c r="D10" s="1">
        <f>D4+D5+D6+D7+D8+D9</f>
        <v>259</v>
      </c>
    </row>
  </sheetData>
  <mergeCells count="3">
    <mergeCell ref="A1:D1"/>
    <mergeCell ref="A2:A3"/>
    <mergeCell ref="B3:D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3"/>
  <sheetViews>
    <sheetView tabSelected="1" zoomScale="85" zoomScaleNormal="85" workbookViewId="0">
      <pane xSplit="9" ySplit="3" topLeftCell="J16" activePane="bottomRight" state="frozen"/>
      <selection pane="topRight" activeCell="J1" sqref="J1"/>
      <selection pane="bottomLeft" activeCell="A4" sqref="A4"/>
      <selection pane="bottomRight" activeCell="O33" sqref="O33"/>
    </sheetView>
  </sheetViews>
  <sheetFormatPr defaultRowHeight="15.75"/>
  <cols>
    <col min="1" max="1" width="7.875" customWidth="1"/>
    <col min="2" max="2" width="17.375" customWidth="1"/>
    <col min="3" max="3" width="9.875" bestFit="1" customWidth="1"/>
    <col min="5" max="5" width="10.875" customWidth="1"/>
    <col min="6" max="6" width="15.125" customWidth="1"/>
    <col min="7" max="7" width="11.75" customWidth="1"/>
    <col min="8" max="8" width="9" customWidth="1"/>
    <col min="9" max="9" width="12.375" customWidth="1"/>
  </cols>
  <sheetData>
    <row r="1" spans="1:9" ht="36" customHeight="1">
      <c r="A1" s="46" t="s">
        <v>59</v>
      </c>
      <c r="B1" s="46"/>
      <c r="C1" s="46"/>
      <c r="D1" s="46"/>
      <c r="E1" s="46"/>
      <c r="F1" s="46"/>
      <c r="G1" s="46"/>
      <c r="H1" s="46"/>
      <c r="I1" s="46"/>
    </row>
    <row r="2" spans="1:9">
      <c r="A2" s="47" t="s">
        <v>14</v>
      </c>
      <c r="B2" s="47" t="s">
        <v>37</v>
      </c>
      <c r="C2" s="47" t="s">
        <v>60</v>
      </c>
      <c r="D2" s="16" t="s">
        <v>61</v>
      </c>
      <c r="E2" s="16" t="s">
        <v>62</v>
      </c>
      <c r="F2" s="48" t="s">
        <v>63</v>
      </c>
      <c r="G2" s="47" t="s">
        <v>64</v>
      </c>
      <c r="H2" s="16" t="s">
        <v>22</v>
      </c>
      <c r="I2" s="47" t="s">
        <v>10</v>
      </c>
    </row>
    <row r="3" spans="1:9">
      <c r="A3" s="47"/>
      <c r="B3" s="47"/>
      <c r="C3" s="47"/>
      <c r="D3" s="18">
        <v>0.25</v>
      </c>
      <c r="E3" s="18">
        <v>0.15</v>
      </c>
      <c r="F3" s="48"/>
      <c r="G3" s="47"/>
      <c r="H3" s="18">
        <v>0.13</v>
      </c>
      <c r="I3" s="47"/>
    </row>
    <row r="4" spans="1:9">
      <c r="A4" s="1">
        <v>1</v>
      </c>
      <c r="B4" s="1" t="s">
        <v>65</v>
      </c>
      <c r="C4" s="20">
        <v>2850</v>
      </c>
      <c r="D4" s="19">
        <f>C4*D3</f>
        <v>712.5</v>
      </c>
      <c r="E4" s="19">
        <f>(C4+D4)*E3</f>
        <v>534.375</v>
      </c>
      <c r="F4" s="20">
        <f>IF(C4+D4+E4&lt;5000,1000,0)</f>
        <v>1000</v>
      </c>
      <c r="G4" s="19">
        <f>C4+D4+E4</f>
        <v>4096.875</v>
      </c>
      <c r="H4" s="19">
        <f>G4*$H$3</f>
        <v>532.59375</v>
      </c>
      <c r="I4" s="19">
        <f>G4-H4+F4</f>
        <v>4564.28125</v>
      </c>
    </row>
    <row r="5" spans="1:9">
      <c r="A5" s="1">
        <v>2</v>
      </c>
      <c r="B5" s="1" t="s">
        <v>66</v>
      </c>
      <c r="C5" s="20">
        <v>3100</v>
      </c>
      <c r="D5" s="19">
        <f>C5*D3</f>
        <v>775</v>
      </c>
      <c r="E5" s="19">
        <f>(C5+D5)*E3</f>
        <v>581.25</v>
      </c>
      <c r="F5" s="20">
        <f t="shared" ref="F5:F23" si="0">IF(C5+D5+E5&lt;5000,1000,0)</f>
        <v>1000</v>
      </c>
      <c r="G5" s="19">
        <f t="shared" ref="G5:G23" si="1">C5+D5+E5</f>
        <v>4456.25</v>
      </c>
      <c r="H5" s="19">
        <f t="shared" ref="H5:H23" si="2">G5*$H$3</f>
        <v>579.3125</v>
      </c>
      <c r="I5" s="19">
        <f t="shared" ref="I5:I23" si="3">G5-H5+F5</f>
        <v>4876.9375</v>
      </c>
    </row>
    <row r="6" spans="1:9">
      <c r="A6" s="1">
        <v>3</v>
      </c>
      <c r="B6" s="1" t="s">
        <v>67</v>
      </c>
      <c r="C6" s="20">
        <v>4500</v>
      </c>
      <c r="D6" s="19">
        <f>C6*D3</f>
        <v>1125</v>
      </c>
      <c r="E6" s="19">
        <f>(C6+D6)*E3</f>
        <v>843.75</v>
      </c>
      <c r="F6" s="20">
        <f t="shared" si="0"/>
        <v>0</v>
      </c>
      <c r="G6" s="19">
        <f t="shared" si="1"/>
        <v>6468.75</v>
      </c>
      <c r="H6" s="19">
        <f t="shared" si="2"/>
        <v>840.9375</v>
      </c>
      <c r="I6" s="19">
        <f t="shared" si="3"/>
        <v>5627.8125</v>
      </c>
    </row>
    <row r="7" spans="1:9">
      <c r="A7" s="1">
        <v>4</v>
      </c>
      <c r="B7" s="1" t="s">
        <v>68</v>
      </c>
      <c r="C7" s="20">
        <v>8400</v>
      </c>
      <c r="D7" s="19">
        <f>C7*D3</f>
        <v>2100</v>
      </c>
      <c r="E7" s="19">
        <f>(C7+D7)*E3</f>
        <v>1575</v>
      </c>
      <c r="F7" s="20">
        <f t="shared" si="0"/>
        <v>0</v>
      </c>
      <c r="G7" s="19">
        <f t="shared" si="1"/>
        <v>12075</v>
      </c>
      <c r="H7" s="19">
        <f t="shared" si="2"/>
        <v>1569.75</v>
      </c>
      <c r="I7" s="19">
        <f t="shared" si="3"/>
        <v>10505.25</v>
      </c>
    </row>
    <row r="8" spans="1:9">
      <c r="A8" s="1">
        <v>5</v>
      </c>
      <c r="B8" s="1" t="s">
        <v>69</v>
      </c>
      <c r="C8" s="20">
        <v>3250</v>
      </c>
      <c r="D8" s="19">
        <f>C8*D3</f>
        <v>812.5</v>
      </c>
      <c r="E8" s="19">
        <f>(C8+D8)*E3</f>
        <v>609.375</v>
      </c>
      <c r="F8" s="20">
        <f t="shared" si="0"/>
        <v>1000</v>
      </c>
      <c r="G8" s="19">
        <f t="shared" si="1"/>
        <v>4671.875</v>
      </c>
      <c r="H8" s="19">
        <f t="shared" si="2"/>
        <v>607.34375</v>
      </c>
      <c r="I8" s="19">
        <f t="shared" si="3"/>
        <v>5064.53125</v>
      </c>
    </row>
    <row r="9" spans="1:9">
      <c r="A9" s="1">
        <v>6</v>
      </c>
      <c r="B9" s="1" t="s">
        <v>70</v>
      </c>
      <c r="C9" s="20">
        <v>6400</v>
      </c>
      <c r="D9" s="19">
        <f>C9*D3</f>
        <v>1600</v>
      </c>
      <c r="E9" s="19">
        <f>(C9+D9)*E3</f>
        <v>1200</v>
      </c>
      <c r="F9" s="20">
        <f t="shared" si="0"/>
        <v>0</v>
      </c>
      <c r="G9" s="19">
        <f t="shared" si="1"/>
        <v>9200</v>
      </c>
      <c r="H9" s="19">
        <f t="shared" si="2"/>
        <v>1196</v>
      </c>
      <c r="I9" s="19">
        <f t="shared" si="3"/>
        <v>8004</v>
      </c>
    </row>
    <row r="10" spans="1:9">
      <c r="A10" s="1">
        <v>7</v>
      </c>
      <c r="B10" s="1" t="s">
        <v>71</v>
      </c>
      <c r="C10" s="20">
        <v>3420</v>
      </c>
      <c r="D10" s="19">
        <f>C10*D3</f>
        <v>855</v>
      </c>
      <c r="E10" s="19">
        <f>(C10+D10)*E3</f>
        <v>641.25</v>
      </c>
      <c r="F10" s="20">
        <f t="shared" si="0"/>
        <v>1000</v>
      </c>
      <c r="G10" s="19">
        <f t="shared" si="1"/>
        <v>4916.25</v>
      </c>
      <c r="H10" s="19">
        <f t="shared" si="2"/>
        <v>639.11250000000007</v>
      </c>
      <c r="I10" s="19">
        <f t="shared" si="3"/>
        <v>5277.1374999999998</v>
      </c>
    </row>
    <row r="11" spans="1:9">
      <c r="A11" s="1">
        <v>8</v>
      </c>
      <c r="B11" s="1" t="s">
        <v>71</v>
      </c>
      <c r="C11" s="20">
        <v>10200</v>
      </c>
      <c r="D11" s="19">
        <f>C11*D3</f>
        <v>2550</v>
      </c>
      <c r="E11" s="19">
        <f>(C11+D11)*E3</f>
        <v>1912.5</v>
      </c>
      <c r="F11" s="20">
        <f t="shared" si="0"/>
        <v>0</v>
      </c>
      <c r="G11" s="19">
        <f t="shared" si="1"/>
        <v>14662.5</v>
      </c>
      <c r="H11" s="19">
        <f t="shared" si="2"/>
        <v>1906.125</v>
      </c>
      <c r="I11" s="19">
        <f t="shared" si="3"/>
        <v>12756.375</v>
      </c>
    </row>
    <row r="12" spans="1:9">
      <c r="A12" s="1">
        <v>9</v>
      </c>
      <c r="B12" s="1" t="s">
        <v>72</v>
      </c>
      <c r="C12" s="20">
        <v>4000</v>
      </c>
      <c r="D12" s="19">
        <f>C12*D3</f>
        <v>1000</v>
      </c>
      <c r="E12" s="19">
        <f>(C12+D12)*E3</f>
        <v>750</v>
      </c>
      <c r="F12" s="20">
        <f t="shared" si="0"/>
        <v>0</v>
      </c>
      <c r="G12" s="19">
        <f t="shared" si="1"/>
        <v>5750</v>
      </c>
      <c r="H12" s="19">
        <f t="shared" si="2"/>
        <v>747.5</v>
      </c>
      <c r="I12" s="19">
        <f t="shared" si="3"/>
        <v>5002.5</v>
      </c>
    </row>
    <row r="13" spans="1:9">
      <c r="A13" s="1">
        <v>10</v>
      </c>
      <c r="B13" s="1" t="s">
        <v>73</v>
      </c>
      <c r="C13" s="20">
        <v>3800</v>
      </c>
      <c r="D13" s="19">
        <f>C13*D3</f>
        <v>950</v>
      </c>
      <c r="E13" s="19">
        <f>(C13+D13)*E3</f>
        <v>712.5</v>
      </c>
      <c r="F13" s="20">
        <f t="shared" si="0"/>
        <v>0</v>
      </c>
      <c r="G13" s="19">
        <f t="shared" si="1"/>
        <v>5462.5</v>
      </c>
      <c r="H13" s="19">
        <f t="shared" si="2"/>
        <v>710.125</v>
      </c>
      <c r="I13" s="19">
        <f t="shared" si="3"/>
        <v>4752.375</v>
      </c>
    </row>
    <row r="14" spans="1:9">
      <c r="A14" s="1">
        <v>11</v>
      </c>
      <c r="B14" s="1" t="s">
        <v>74</v>
      </c>
      <c r="C14" s="20">
        <v>8500</v>
      </c>
      <c r="D14" s="19">
        <f>C14*D3</f>
        <v>2125</v>
      </c>
      <c r="E14" s="19">
        <f>(C14+D14)*E3</f>
        <v>1593.75</v>
      </c>
      <c r="F14" s="20">
        <f t="shared" si="0"/>
        <v>0</v>
      </c>
      <c r="G14" s="19">
        <f t="shared" si="1"/>
        <v>12218.75</v>
      </c>
      <c r="H14" s="19">
        <f t="shared" si="2"/>
        <v>1588.4375</v>
      </c>
      <c r="I14" s="19">
        <f t="shared" si="3"/>
        <v>10630.3125</v>
      </c>
    </row>
    <row r="15" spans="1:9">
      <c r="A15" s="1">
        <v>12</v>
      </c>
      <c r="B15" s="1" t="s">
        <v>75</v>
      </c>
      <c r="C15" s="20">
        <v>9100</v>
      </c>
      <c r="D15" s="19">
        <f>C15*D3</f>
        <v>2275</v>
      </c>
      <c r="E15" s="19">
        <f>(C15+D15)*E3</f>
        <v>1706.25</v>
      </c>
      <c r="F15" s="20">
        <f t="shared" si="0"/>
        <v>0</v>
      </c>
      <c r="G15" s="19">
        <f t="shared" si="1"/>
        <v>13081.25</v>
      </c>
      <c r="H15" s="19">
        <f t="shared" si="2"/>
        <v>1700.5625</v>
      </c>
      <c r="I15" s="19">
        <f t="shared" si="3"/>
        <v>11380.6875</v>
      </c>
    </row>
    <row r="16" spans="1:9">
      <c r="A16" s="1">
        <v>13</v>
      </c>
      <c r="B16" s="1" t="s">
        <v>76</v>
      </c>
      <c r="C16" s="20">
        <v>3500</v>
      </c>
      <c r="D16" s="19">
        <f>C16*D3</f>
        <v>875</v>
      </c>
      <c r="E16" s="19">
        <f>(C16+D16)*E3</f>
        <v>656.25</v>
      </c>
      <c r="F16" s="20">
        <f t="shared" si="0"/>
        <v>0</v>
      </c>
      <c r="G16" s="19">
        <f t="shared" si="1"/>
        <v>5031.25</v>
      </c>
      <c r="H16" s="19">
        <f t="shared" si="2"/>
        <v>654.0625</v>
      </c>
      <c r="I16" s="19">
        <f t="shared" si="3"/>
        <v>4377.1875</v>
      </c>
    </row>
    <row r="17" spans="1:9">
      <c r="A17" s="1">
        <v>14</v>
      </c>
      <c r="B17" s="1" t="s">
        <v>77</v>
      </c>
      <c r="C17" s="20">
        <v>9300</v>
      </c>
      <c r="D17" s="19">
        <f>C17*D3</f>
        <v>2325</v>
      </c>
      <c r="E17" s="19">
        <f>(C17+D17)*E3</f>
        <v>1743.75</v>
      </c>
      <c r="F17" s="20">
        <f t="shared" si="0"/>
        <v>0</v>
      </c>
      <c r="G17" s="19">
        <f t="shared" si="1"/>
        <v>13368.75</v>
      </c>
      <c r="H17" s="19">
        <f t="shared" si="2"/>
        <v>1737.9375</v>
      </c>
      <c r="I17" s="19">
        <f t="shared" si="3"/>
        <v>11630.8125</v>
      </c>
    </row>
    <row r="18" spans="1:9">
      <c r="A18" s="1">
        <v>15</v>
      </c>
      <c r="B18" s="1" t="s">
        <v>78</v>
      </c>
      <c r="C18" s="20">
        <v>11000</v>
      </c>
      <c r="D18" s="19">
        <f>C18*D3</f>
        <v>2750</v>
      </c>
      <c r="E18" s="19">
        <f>(C18+D18)*E3</f>
        <v>2062.5</v>
      </c>
      <c r="F18" s="20">
        <f t="shared" si="0"/>
        <v>0</v>
      </c>
      <c r="G18" s="19">
        <f t="shared" si="1"/>
        <v>15812.5</v>
      </c>
      <c r="H18" s="19">
        <f t="shared" si="2"/>
        <v>2055.625</v>
      </c>
      <c r="I18" s="19">
        <f t="shared" si="3"/>
        <v>13756.875</v>
      </c>
    </row>
    <row r="19" spans="1:9">
      <c r="A19" s="1">
        <v>16</v>
      </c>
      <c r="B19" s="1" t="s">
        <v>79</v>
      </c>
      <c r="C19" s="20">
        <v>6700</v>
      </c>
      <c r="D19" s="19">
        <f>C19*D3</f>
        <v>1675</v>
      </c>
      <c r="E19" s="19">
        <f>(C19+D19)*E3</f>
        <v>1256.25</v>
      </c>
      <c r="F19" s="20">
        <f t="shared" si="0"/>
        <v>0</v>
      </c>
      <c r="G19" s="19">
        <f t="shared" si="1"/>
        <v>9631.25</v>
      </c>
      <c r="H19" s="19">
        <f t="shared" si="2"/>
        <v>1252.0625</v>
      </c>
      <c r="I19" s="19">
        <f t="shared" si="3"/>
        <v>8379.1875</v>
      </c>
    </row>
    <row r="20" spans="1:9">
      <c r="A20" s="1">
        <v>17</v>
      </c>
      <c r="B20" s="1" t="s">
        <v>80</v>
      </c>
      <c r="C20" s="20">
        <v>3000</v>
      </c>
      <c r="D20" s="19">
        <f>C20*D3</f>
        <v>750</v>
      </c>
      <c r="E20" s="19">
        <f>(C20+D20)*E3</f>
        <v>562.5</v>
      </c>
      <c r="F20" s="20">
        <f t="shared" si="0"/>
        <v>1000</v>
      </c>
      <c r="G20" s="19">
        <f t="shared" si="1"/>
        <v>4312.5</v>
      </c>
      <c r="H20" s="19">
        <f t="shared" si="2"/>
        <v>560.625</v>
      </c>
      <c r="I20" s="19">
        <f t="shared" si="3"/>
        <v>4751.875</v>
      </c>
    </row>
    <row r="21" spans="1:9">
      <c r="A21" s="1">
        <v>18</v>
      </c>
      <c r="B21" s="1" t="s">
        <v>81</v>
      </c>
      <c r="C21" s="20">
        <v>6000</v>
      </c>
      <c r="D21" s="19">
        <f>C21*D3</f>
        <v>1500</v>
      </c>
      <c r="E21" s="19">
        <f>(C21+D21)*E3</f>
        <v>1125</v>
      </c>
      <c r="F21" s="20">
        <f t="shared" si="0"/>
        <v>0</v>
      </c>
      <c r="G21" s="19">
        <f t="shared" si="1"/>
        <v>8625</v>
      </c>
      <c r="H21" s="19">
        <f t="shared" si="2"/>
        <v>1121.25</v>
      </c>
      <c r="I21" s="19">
        <f t="shared" si="3"/>
        <v>7503.75</v>
      </c>
    </row>
    <row r="22" spans="1:9">
      <c r="A22" s="1">
        <v>19</v>
      </c>
      <c r="B22" s="1" t="s">
        <v>82</v>
      </c>
      <c r="C22" s="20">
        <v>7400</v>
      </c>
      <c r="D22" s="19">
        <f>C22*D3</f>
        <v>1850</v>
      </c>
      <c r="E22" s="19">
        <f>(C22+D22)*E3</f>
        <v>1387.5</v>
      </c>
      <c r="F22" s="20">
        <f t="shared" si="0"/>
        <v>0</v>
      </c>
      <c r="G22" s="19">
        <f t="shared" si="1"/>
        <v>10637.5</v>
      </c>
      <c r="H22" s="19">
        <f t="shared" si="2"/>
        <v>1382.875</v>
      </c>
      <c r="I22" s="19">
        <f t="shared" si="3"/>
        <v>9254.625</v>
      </c>
    </row>
    <row r="23" spans="1:9">
      <c r="A23" s="1">
        <v>20</v>
      </c>
      <c r="B23" s="1" t="s">
        <v>83</v>
      </c>
      <c r="C23" s="20">
        <v>5800</v>
      </c>
      <c r="D23" s="19">
        <f>C23*D3</f>
        <v>1450</v>
      </c>
      <c r="E23" s="19">
        <f>(C23+D23)*E3</f>
        <v>1087.5</v>
      </c>
      <c r="F23" s="20">
        <f t="shared" si="0"/>
        <v>0</v>
      </c>
      <c r="G23" s="19">
        <f t="shared" si="1"/>
        <v>8337.5</v>
      </c>
      <c r="H23" s="19">
        <f t="shared" si="2"/>
        <v>1083.875</v>
      </c>
      <c r="I23" s="19">
        <f t="shared" si="3"/>
        <v>7253.625</v>
      </c>
    </row>
  </sheetData>
  <mergeCells count="7">
    <mergeCell ref="A1:I1"/>
    <mergeCell ref="A2:A3"/>
    <mergeCell ref="B2:B3"/>
    <mergeCell ref="C2:C3"/>
    <mergeCell ref="F2:F3"/>
    <mergeCell ref="G2:G3"/>
    <mergeCell ref="I2:I3"/>
  </mergeCells>
  <conditionalFormatting sqref="I4:I23">
    <cfRule type="cellIs" dxfId="10" priority="3" operator="greaterThanOrEqual">
      <formula>10000</formula>
    </cfRule>
    <cfRule type="cellIs" dxfId="9" priority="2" operator="lessThan">
      <formula>5000</formula>
    </cfRule>
    <cfRule type="cellIs" dxfId="8" priority="1" operator="between">
      <formula>5000</formula>
      <formula>10000</formula>
    </cfRule>
  </conditionalFormatting>
  <pageMargins left="0.70866141732283472" right="0.70866141732283472" top="0.74803149606299213" bottom="0.74803149606299213" header="0.31496062992125984" footer="0.31496062992125984"/>
  <pageSetup paperSize="9" scale="78" orientation="portrait" horizontalDpi="0" verticalDpi="0" r:id="rId1"/>
  <headerFooter>
    <oddHeader xml:space="preserve">&amp;C1
</oddHead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dimension ref="A3:M11"/>
  <sheetViews>
    <sheetView workbookViewId="0">
      <selection activeCell="C9" sqref="C9"/>
    </sheetView>
  </sheetViews>
  <sheetFormatPr defaultRowHeight="15.75"/>
  <cols>
    <col min="1" max="1" width="13.75" customWidth="1"/>
  </cols>
  <sheetData>
    <row r="3" spans="1:13">
      <c r="A3" s="27" t="s">
        <v>100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</row>
    <row r="6" spans="1:13">
      <c r="A6" s="1" t="s">
        <v>84</v>
      </c>
      <c r="B6" s="1" t="s">
        <v>85</v>
      </c>
      <c r="C6" s="1" t="s">
        <v>86</v>
      </c>
      <c r="D6" s="1" t="s">
        <v>87</v>
      </c>
      <c r="E6" s="1" t="s">
        <v>88</v>
      </c>
      <c r="F6" s="1" t="s">
        <v>89</v>
      </c>
      <c r="G6" s="1" t="s">
        <v>90</v>
      </c>
      <c r="H6" s="1" t="s">
        <v>91</v>
      </c>
      <c r="I6" s="1" t="s">
        <v>92</v>
      </c>
      <c r="J6" s="1" t="s">
        <v>93</v>
      </c>
      <c r="K6" s="1" t="s">
        <v>94</v>
      </c>
      <c r="L6" s="1" t="s">
        <v>10</v>
      </c>
    </row>
    <row r="7" spans="1:13">
      <c r="A7" s="1" t="s">
        <v>96</v>
      </c>
      <c r="B7" s="1">
        <v>5000</v>
      </c>
      <c r="C7" s="1">
        <v>3000</v>
      </c>
      <c r="D7" s="1"/>
      <c r="E7" s="1"/>
      <c r="F7" s="1"/>
      <c r="G7" s="1"/>
      <c r="H7" s="1"/>
      <c r="I7" s="1"/>
      <c r="J7" s="1"/>
      <c r="K7" s="1"/>
      <c r="L7" s="1">
        <f>SUM(B7:K7)</f>
        <v>8000</v>
      </c>
    </row>
    <row r="8" spans="1:13">
      <c r="A8" s="1" t="s">
        <v>97</v>
      </c>
      <c r="B8" s="1">
        <v>8000</v>
      </c>
      <c r="C8" s="1">
        <v>1000</v>
      </c>
      <c r="D8" s="1"/>
      <c r="E8" s="1"/>
      <c r="F8" s="1"/>
      <c r="G8" s="1"/>
      <c r="H8" s="1"/>
      <c r="I8" s="1"/>
      <c r="J8" s="1"/>
      <c r="K8" s="1"/>
      <c r="L8" s="1">
        <f t="shared" ref="L8:L9" si="0">SUM(B8:K8)</f>
        <v>9000</v>
      </c>
    </row>
    <row r="9" spans="1:13">
      <c r="A9" s="1" t="s">
        <v>98</v>
      </c>
      <c r="B9" s="1">
        <v>10000</v>
      </c>
      <c r="C9" s="1"/>
      <c r="D9" s="1"/>
      <c r="E9" s="1"/>
      <c r="F9" s="1"/>
      <c r="G9" s="1"/>
      <c r="H9" s="1"/>
      <c r="I9" s="1"/>
      <c r="J9" s="1"/>
      <c r="K9" s="1"/>
      <c r="L9" s="1">
        <f t="shared" si="0"/>
        <v>10000</v>
      </c>
    </row>
    <row r="10" spans="1:13">
      <c r="A10" s="1" t="s">
        <v>99</v>
      </c>
      <c r="B10" s="1">
        <v>6000</v>
      </c>
      <c r="C10" s="1"/>
      <c r="D10" s="1"/>
      <c r="E10" s="1"/>
      <c r="F10" s="1"/>
      <c r="G10" s="1"/>
      <c r="H10" s="1"/>
      <c r="I10" s="1"/>
      <c r="J10" s="1"/>
      <c r="K10" s="1"/>
      <c r="L10" s="1">
        <f>SUM(L7:L9)</f>
        <v>27000</v>
      </c>
    </row>
    <row r="11" spans="1:13">
      <c r="A11" s="1" t="s">
        <v>95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>
        <f>L11-100000</f>
        <v>-100000</v>
      </c>
    </row>
  </sheetData>
  <mergeCells count="1">
    <mergeCell ref="A3:L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S6"/>
  <sheetViews>
    <sheetView workbookViewId="0">
      <selection activeCell="W13" sqref="W13"/>
    </sheetView>
  </sheetViews>
  <sheetFormatPr defaultRowHeight="15.75"/>
  <cols>
    <col min="1" max="1" width="9.5" customWidth="1"/>
    <col min="2" max="16" width="3.375" customWidth="1"/>
    <col min="17" max="17" width="13.625" customWidth="1"/>
    <col min="18" max="18" width="11.625" customWidth="1"/>
    <col min="19" max="19" width="11.25" customWidth="1"/>
  </cols>
  <sheetData>
    <row r="1" spans="1:19" ht="27" customHeight="1">
      <c r="A1" s="46" t="s">
        <v>104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</row>
    <row r="2" spans="1:19" ht="27" customHeight="1">
      <c r="A2" s="1" t="s">
        <v>37</v>
      </c>
      <c r="B2" s="23">
        <v>1</v>
      </c>
      <c r="C2" s="12">
        <v>2</v>
      </c>
      <c r="D2" s="12">
        <v>3</v>
      </c>
      <c r="E2" s="12">
        <v>4</v>
      </c>
      <c r="F2" s="12">
        <v>5</v>
      </c>
      <c r="G2" s="12">
        <v>6</v>
      </c>
      <c r="H2" s="12">
        <v>7</v>
      </c>
      <c r="I2" s="12">
        <v>8</v>
      </c>
      <c r="J2" s="12">
        <v>9</v>
      </c>
      <c r="K2" s="12">
        <v>10</v>
      </c>
      <c r="L2" s="12">
        <v>11</v>
      </c>
      <c r="M2" s="12">
        <v>12</v>
      </c>
      <c r="N2" s="12">
        <v>13</v>
      </c>
      <c r="O2" s="12">
        <v>14</v>
      </c>
      <c r="P2" s="12">
        <v>15</v>
      </c>
      <c r="Q2" s="1" t="s">
        <v>101</v>
      </c>
      <c r="R2" s="1" t="s">
        <v>102</v>
      </c>
      <c r="S2" s="1" t="s">
        <v>103</v>
      </c>
    </row>
    <row r="3" spans="1:19" ht="27" customHeight="1">
      <c r="A3" s="1" t="s">
        <v>36</v>
      </c>
      <c r="B3" s="12" t="s">
        <v>35</v>
      </c>
      <c r="C3" s="24">
        <v>8</v>
      </c>
      <c r="D3" s="12">
        <v>8</v>
      </c>
      <c r="E3" s="12">
        <v>8</v>
      </c>
      <c r="F3" s="12">
        <v>8</v>
      </c>
      <c r="G3" s="12" t="s">
        <v>35</v>
      </c>
      <c r="H3" s="12" t="s">
        <v>35</v>
      </c>
      <c r="I3" s="12">
        <v>8</v>
      </c>
      <c r="J3" s="12">
        <v>8</v>
      </c>
      <c r="K3" s="12">
        <v>8</v>
      </c>
      <c r="L3" s="24" t="s">
        <v>106</v>
      </c>
      <c r="M3" s="12">
        <v>8</v>
      </c>
      <c r="N3" s="12" t="s">
        <v>35</v>
      </c>
      <c r="O3" s="12" t="s">
        <v>35</v>
      </c>
      <c r="P3" s="12">
        <v>8</v>
      </c>
      <c r="Q3" s="12">
        <f>COUNTIF(B3:P3,8)</f>
        <v>9</v>
      </c>
      <c r="R3" s="12">
        <f>COUNTIF(B3:P3,"б")</f>
        <v>0</v>
      </c>
      <c r="S3" s="12">
        <f>COUNTIF(B3:P3,"н")</f>
        <v>1</v>
      </c>
    </row>
    <row r="4" spans="1:19" ht="27" customHeight="1">
      <c r="A4" s="1" t="s">
        <v>72</v>
      </c>
      <c r="B4" s="12" t="s">
        <v>35</v>
      </c>
      <c r="C4" s="12">
        <v>8</v>
      </c>
      <c r="D4" s="24" t="s">
        <v>105</v>
      </c>
      <c r="E4" s="12" t="s">
        <v>105</v>
      </c>
      <c r="F4" s="12" t="s">
        <v>105</v>
      </c>
      <c r="G4" s="12" t="s">
        <v>35</v>
      </c>
      <c r="H4" s="12" t="s">
        <v>35</v>
      </c>
      <c r="I4" s="12">
        <v>8</v>
      </c>
      <c r="J4" s="12">
        <v>8</v>
      </c>
      <c r="K4" s="12">
        <v>8</v>
      </c>
      <c r="L4" s="12">
        <v>8</v>
      </c>
      <c r="M4" s="12">
        <v>8</v>
      </c>
      <c r="N4" s="12" t="s">
        <v>35</v>
      </c>
      <c r="O4" s="12" t="s">
        <v>35</v>
      </c>
      <c r="P4" s="12">
        <v>8</v>
      </c>
      <c r="Q4" s="12">
        <f t="shared" ref="Q4:Q6" si="0">COUNTIF(B4:P4,8)</f>
        <v>7</v>
      </c>
      <c r="R4" s="12">
        <f t="shared" ref="R4:R6" si="1">COUNTIF(B4:P4,"б")</f>
        <v>3</v>
      </c>
      <c r="S4" s="12">
        <f t="shared" ref="S4:S6" si="2">COUNTIF(B4:P4,"н")</f>
        <v>0</v>
      </c>
    </row>
    <row r="5" spans="1:19" ht="27" customHeight="1">
      <c r="A5" s="1" t="s">
        <v>76</v>
      </c>
      <c r="B5" s="12" t="s">
        <v>35</v>
      </c>
      <c r="C5" s="12">
        <v>8</v>
      </c>
      <c r="D5" s="12">
        <v>8</v>
      </c>
      <c r="E5" s="12">
        <v>8</v>
      </c>
      <c r="F5" s="12">
        <v>8</v>
      </c>
      <c r="G5" s="12" t="s">
        <v>35</v>
      </c>
      <c r="H5" s="12" t="s">
        <v>35</v>
      </c>
      <c r="I5" s="12" t="s">
        <v>106</v>
      </c>
      <c r="J5" s="12" t="s">
        <v>106</v>
      </c>
      <c r="K5" s="12">
        <v>8</v>
      </c>
      <c r="L5" s="12">
        <v>8</v>
      </c>
      <c r="M5" s="12" t="s">
        <v>106</v>
      </c>
      <c r="N5" s="12" t="s">
        <v>35</v>
      </c>
      <c r="O5" s="12" t="s">
        <v>35</v>
      </c>
      <c r="P5" s="12">
        <v>8</v>
      </c>
      <c r="Q5" s="12">
        <f t="shared" si="0"/>
        <v>7</v>
      </c>
      <c r="R5" s="12">
        <f t="shared" si="1"/>
        <v>0</v>
      </c>
      <c r="S5" s="12">
        <f t="shared" si="2"/>
        <v>3</v>
      </c>
    </row>
    <row r="6" spans="1:19" ht="27" customHeight="1">
      <c r="A6" s="1" t="s">
        <v>81</v>
      </c>
      <c r="B6" s="12" t="s">
        <v>35</v>
      </c>
      <c r="C6" s="12">
        <v>8</v>
      </c>
      <c r="D6" s="12" t="s">
        <v>105</v>
      </c>
      <c r="E6" s="12" t="s">
        <v>105</v>
      </c>
      <c r="F6" s="12" t="s">
        <v>105</v>
      </c>
      <c r="G6" s="12" t="s">
        <v>35</v>
      </c>
      <c r="H6" s="12" t="s">
        <v>35</v>
      </c>
      <c r="I6" s="12">
        <v>8</v>
      </c>
      <c r="J6" s="12" t="s">
        <v>106</v>
      </c>
      <c r="K6" s="12" t="s">
        <v>106</v>
      </c>
      <c r="L6" s="12">
        <v>8</v>
      </c>
      <c r="M6" s="12">
        <v>8</v>
      </c>
      <c r="N6" s="12" t="s">
        <v>35</v>
      </c>
      <c r="O6" s="12" t="s">
        <v>35</v>
      </c>
      <c r="P6" s="12" t="s">
        <v>106</v>
      </c>
      <c r="Q6" s="12">
        <f t="shared" si="0"/>
        <v>4</v>
      </c>
      <c r="R6" s="12">
        <f t="shared" si="1"/>
        <v>3</v>
      </c>
      <c r="S6" s="12">
        <f t="shared" si="2"/>
        <v>3</v>
      </c>
    </row>
  </sheetData>
  <mergeCells count="1">
    <mergeCell ref="A1:S1"/>
  </mergeCells>
  <conditionalFormatting sqref="S3">
    <cfRule type="cellIs" dxfId="7" priority="8" operator="equal">
      <formula>8</formula>
    </cfRule>
    <cfRule type="cellIs" dxfId="6" priority="7" operator="equal">
      <formula>"в"</formula>
    </cfRule>
    <cfRule type="cellIs" dxfId="5" priority="6" operator="equal">
      <formula>"б"</formula>
    </cfRule>
    <cfRule type="cellIs" dxfId="4" priority="5" operator="equal">
      <formula>"н"</formula>
    </cfRule>
  </conditionalFormatting>
  <conditionalFormatting sqref="B3:P6">
    <cfRule type="cellIs" dxfId="3" priority="4" operator="equal">
      <formula>8</formula>
    </cfRule>
    <cfRule type="cellIs" dxfId="2" priority="3" operator="equal">
      <formula>"в"</formula>
    </cfRule>
    <cfRule type="cellIs" dxfId="1" priority="2" operator="equal">
      <formula>"н"</formula>
    </cfRule>
    <cfRule type="cellIs" dxfId="0" priority="1" operator="equal">
      <formula>"б"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анализ продаж </vt:lpstr>
      <vt:lpstr>премия</vt:lpstr>
      <vt:lpstr>квартплата</vt:lpstr>
      <vt:lpstr>Выручка от реализации</vt:lpstr>
      <vt:lpstr>ТУРОПЕРАТОР КЛЕОПАТРА</vt:lpstr>
      <vt:lpstr>Клеопатра 2</vt:lpstr>
      <vt:lpstr>Зарплата</vt:lpstr>
      <vt:lpstr>Покупки</vt:lpstr>
      <vt:lpstr>табель</vt:lpstr>
      <vt:lpstr>Оплата за обучение</vt:lpstr>
      <vt:lpstr>Определение затратпп Восход</vt:lpstr>
      <vt:lpstr>ЗАРПЛАТА ЗА ОКТЯБРЬ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2020-07-21T03:54:46Z</cp:lastPrinted>
  <dcterms:created xsi:type="dcterms:W3CDTF">2020-07-20T03:08:58Z</dcterms:created>
  <dcterms:modified xsi:type="dcterms:W3CDTF">2020-07-21T06:06:45Z</dcterms:modified>
</cp:coreProperties>
</file>